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 tabRatio="906"/>
  </bookViews>
  <sheets>
    <sheet name="Naslovnica" sheetId="12" r:id="rId1"/>
    <sheet name="A-Smještaj sudionika" sheetId="1" r:id="rId2"/>
    <sheet name="B-Prijevoz sudionika" sheetId="6" r:id="rId3"/>
    <sheet name="C-Najam prostora" sheetId="7" r:id="rId4"/>
    <sheet name="D-Konferencijska oprema" sheetId="2" r:id="rId5"/>
    <sheet name="E-Hotelske usluge hrane i pića" sheetId="8" r:id="rId6"/>
    <sheet name="F-Svečane večere" sheetId="11" r:id="rId7"/>
    <sheet name="G-Ostale usluge" sheetId="10" r:id="rId8"/>
    <sheet name="H-Agencijska naknada" sheetId="14" r:id="rId9"/>
    <sheet name="Rekapitulacija troškova" sheetId="13" r:id="rId10"/>
  </sheets>
  <definedNames>
    <definedName name="_xlnm.Print_Area" localSheetId="0">Naslovnica!$A$1:$O$50</definedName>
    <definedName name="_xlnm.Print_Titles" localSheetId="1">'A-Smještaj sudionika'!$4:$4</definedName>
    <definedName name="_xlnm.Print_Titles" localSheetId="2">'B-Prijevoz sudionika'!$4:$4</definedName>
    <definedName name="_xlnm.Print_Titles" localSheetId="3">'C-Najam prostora'!$4:$4</definedName>
    <definedName name="_xlnm.Print_Titles" localSheetId="4">'D-Konferencijska oprema'!$4:$4</definedName>
    <definedName name="_xlnm.Print_Titles" localSheetId="5">'E-Hotelske usluge hrane i pića'!$4:$4</definedName>
    <definedName name="_xlnm.Print_Titles" localSheetId="6">'F-Svečane večere'!$4:$4</definedName>
    <definedName name="_xlnm.Print_Titles" localSheetId="7">'G-Ostale usluge'!$4:$4</definedName>
    <definedName name="_xlnm.Print_Titles" localSheetId="8">'H-Agencijska naknada'!$4:$4</definedName>
    <definedName name="_xlnm.Print_Titles" localSheetId="9">'Rekapitulacija troškova'!$4:$4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L5" i="1"/>
  <c r="K5" i="1" s="1"/>
  <c r="L6" i="1"/>
  <c r="K6" i="1" s="1"/>
  <c r="J5" i="7"/>
  <c r="J6" i="7"/>
  <c r="J7" i="7"/>
  <c r="J8" i="7"/>
  <c r="K8" i="7" s="1"/>
  <c r="L5" i="7"/>
  <c r="K5" i="7" s="1"/>
  <c r="L6" i="7"/>
  <c r="K6" i="7" s="1"/>
  <c r="L7" i="7"/>
  <c r="L8" i="7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L5" i="2"/>
  <c r="L6" i="2"/>
  <c r="K6" i="2" s="1"/>
  <c r="L7" i="2"/>
  <c r="L8" i="2"/>
  <c r="L9" i="2"/>
  <c r="K9" i="2" s="1"/>
  <c r="L10" i="2"/>
  <c r="L11" i="2"/>
  <c r="L12" i="2"/>
  <c r="L13" i="2"/>
  <c r="K13" i="2" s="1"/>
  <c r="L14" i="2"/>
  <c r="L15" i="2"/>
  <c r="L16" i="2"/>
  <c r="L17" i="2"/>
  <c r="K17" i="2" s="1"/>
  <c r="L18" i="2"/>
  <c r="L19" i="2"/>
  <c r="L20" i="2"/>
  <c r="J5" i="8"/>
  <c r="J6" i="8"/>
  <c r="J7" i="8"/>
  <c r="J8" i="8"/>
  <c r="J9" i="8"/>
  <c r="J10" i="8"/>
  <c r="L5" i="8"/>
  <c r="K5" i="8" s="1"/>
  <c r="L6" i="8"/>
  <c r="K6" i="8" s="1"/>
  <c r="L7" i="8"/>
  <c r="L8" i="8"/>
  <c r="K8" i="8" s="1"/>
  <c r="L9" i="8"/>
  <c r="K9" i="8" s="1"/>
  <c r="L10" i="8"/>
  <c r="K10" i="8" s="1"/>
  <c r="J5" i="11"/>
  <c r="L5" i="11"/>
  <c r="J5" i="10"/>
  <c r="J6" i="10"/>
  <c r="K6" i="10"/>
  <c r="L5" i="10"/>
  <c r="K5" i="10" s="1"/>
  <c r="L6" i="10"/>
  <c r="J5" i="14"/>
  <c r="L5" i="14"/>
  <c r="K7" i="7" l="1"/>
  <c r="K16" i="2"/>
  <c r="K8" i="2"/>
  <c r="K15" i="2"/>
  <c r="K11" i="2"/>
  <c r="K20" i="2"/>
  <c r="K12" i="2"/>
  <c r="K5" i="2"/>
  <c r="K19" i="2"/>
  <c r="K18" i="2"/>
  <c r="K14" i="2"/>
  <c r="K10" i="2"/>
  <c r="K7" i="2"/>
  <c r="K7" i="8"/>
  <c r="K5" i="11"/>
  <c r="K5" i="14"/>
  <c r="J13" i="7"/>
  <c r="L13" i="7"/>
  <c r="K13" i="7" s="1"/>
  <c r="J12" i="1" l="1"/>
  <c r="J9" i="7" l="1"/>
  <c r="J10" i="7"/>
  <c r="J11" i="7"/>
  <c r="J12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L6" i="14" l="1"/>
  <c r="L7" i="14"/>
  <c r="L8" i="14"/>
  <c r="L9" i="14"/>
  <c r="L10" i="14"/>
  <c r="L11" i="14"/>
  <c r="J6" i="14"/>
  <c r="J7" i="14"/>
  <c r="J8" i="14"/>
  <c r="J9" i="14"/>
  <c r="J10" i="14"/>
  <c r="J11" i="14"/>
  <c r="L7" i="10"/>
  <c r="L8" i="10"/>
  <c r="L9" i="10"/>
  <c r="K9" i="10" s="1"/>
  <c r="L10" i="10"/>
  <c r="L11" i="10"/>
  <c r="L12" i="10"/>
  <c r="L13" i="10"/>
  <c r="K13" i="10" s="1"/>
  <c r="L14" i="10"/>
  <c r="L15" i="10"/>
  <c r="L16" i="10"/>
  <c r="L17" i="10"/>
  <c r="K17" i="10" s="1"/>
  <c r="L18" i="10"/>
  <c r="L19" i="10"/>
  <c r="L20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L6" i="11"/>
  <c r="L7" i="11"/>
  <c r="L8" i="11"/>
  <c r="L9" i="11"/>
  <c r="L10" i="11"/>
  <c r="L11" i="11"/>
  <c r="L12" i="11"/>
  <c r="J6" i="11"/>
  <c r="J7" i="11"/>
  <c r="J8" i="11"/>
  <c r="J9" i="11"/>
  <c r="J10" i="11"/>
  <c r="J11" i="11"/>
  <c r="J12" i="11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L9" i="7"/>
  <c r="K9" i="7" s="1"/>
  <c r="L10" i="7"/>
  <c r="L11" i="7"/>
  <c r="K11" i="7" s="1"/>
  <c r="L12" i="7"/>
  <c r="K12" i="7" s="1"/>
  <c r="L14" i="7"/>
  <c r="K14" i="7" s="1"/>
  <c r="L15" i="7"/>
  <c r="K15" i="7" s="1"/>
  <c r="L16" i="7"/>
  <c r="K16" i="7" s="1"/>
  <c r="L17" i="7"/>
  <c r="K17" i="7" s="1"/>
  <c r="L18" i="7"/>
  <c r="K18" i="7" s="1"/>
  <c r="L19" i="7"/>
  <c r="K19" i="7" s="1"/>
  <c r="L20" i="7"/>
  <c r="K20" i="7" s="1"/>
  <c r="L21" i="7"/>
  <c r="K21" i="7" s="1"/>
  <c r="L22" i="7"/>
  <c r="K22" i="7" s="1"/>
  <c r="L23" i="7"/>
  <c r="K23" i="7" s="1"/>
  <c r="L24" i="7"/>
  <c r="K24" i="7" s="1"/>
  <c r="L25" i="7"/>
  <c r="K25" i="7" s="1"/>
  <c r="L26" i="7"/>
  <c r="K26" i="7" s="1"/>
  <c r="L27" i="7"/>
  <c r="K27" i="7" s="1"/>
  <c r="L28" i="7"/>
  <c r="K28" i="7" s="1"/>
  <c r="L29" i="7"/>
  <c r="K29" i="7" s="1"/>
  <c r="L30" i="7"/>
  <c r="K30" i="7" s="1"/>
  <c r="L31" i="7"/>
  <c r="K31" i="7" s="1"/>
  <c r="L32" i="7"/>
  <c r="K32" i="7" s="1"/>
  <c r="L33" i="7"/>
  <c r="K33" i="7" s="1"/>
  <c r="L34" i="7"/>
  <c r="K34" i="7" s="1"/>
  <c r="L35" i="7"/>
  <c r="K35" i="7" s="1"/>
  <c r="L36" i="7"/>
  <c r="K36" i="7" s="1"/>
  <c r="L5" i="6"/>
  <c r="L6" i="6"/>
  <c r="L7" i="6"/>
  <c r="L8" i="6"/>
  <c r="L9" i="6"/>
  <c r="L10" i="6"/>
  <c r="K10" i="6" s="1"/>
  <c r="L11" i="6"/>
  <c r="L12" i="6"/>
  <c r="L13" i="6"/>
  <c r="L14" i="6"/>
  <c r="L15" i="6"/>
  <c r="L16" i="6"/>
  <c r="L17" i="6"/>
  <c r="L18" i="6"/>
  <c r="K18" i="6" s="1"/>
  <c r="L19" i="6"/>
  <c r="L20" i="6"/>
  <c r="L21" i="6"/>
  <c r="L22" i="6"/>
  <c r="K22" i="6" s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K93" i="2" l="1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8" i="11"/>
  <c r="K11" i="11"/>
  <c r="K16" i="10"/>
  <c r="K14" i="6"/>
  <c r="K36" i="8"/>
  <c r="K17" i="6"/>
  <c r="K13" i="6"/>
  <c r="K9" i="6"/>
  <c r="K5" i="6"/>
  <c r="K7" i="11"/>
  <c r="K12" i="10"/>
  <c r="K8" i="10"/>
  <c r="K10" i="11"/>
  <c r="K92" i="2"/>
  <c r="K88" i="2"/>
  <c r="K84" i="2"/>
  <c r="K80" i="2"/>
  <c r="K76" i="2"/>
  <c r="K72" i="2"/>
  <c r="K68" i="2"/>
  <c r="K64" i="2"/>
  <c r="K60" i="2"/>
  <c r="K56" i="2"/>
  <c r="K52" i="2"/>
  <c r="K48" i="2"/>
  <c r="K44" i="2"/>
  <c r="K40" i="2"/>
  <c r="K36" i="2"/>
  <c r="K32" i="2"/>
  <c r="K28" i="2"/>
  <c r="K24" i="2"/>
  <c r="K7" i="10"/>
  <c r="K31" i="8"/>
  <c r="K29" i="8"/>
  <c r="K23" i="8"/>
  <c r="K30" i="8"/>
  <c r="K28" i="8"/>
  <c r="K13" i="8"/>
  <c r="K20" i="6"/>
  <c r="K8" i="6"/>
  <c r="K91" i="2"/>
  <c r="K79" i="2"/>
  <c r="K71" i="2"/>
  <c r="K67" i="2"/>
  <c r="K59" i="2"/>
  <c r="K55" i="2"/>
  <c r="K51" i="2"/>
  <c r="K47" i="2"/>
  <c r="K43" i="2"/>
  <c r="K39" i="2"/>
  <c r="K35" i="2"/>
  <c r="K31" i="2"/>
  <c r="K27" i="2"/>
  <c r="K23" i="2"/>
  <c r="K35" i="8"/>
  <c r="K32" i="8"/>
  <c r="K27" i="8"/>
  <c r="K25" i="8"/>
  <c r="K21" i="8"/>
  <c r="K19" i="8"/>
  <c r="K15" i="8"/>
  <c r="K19" i="10"/>
  <c r="K15" i="10"/>
  <c r="K11" i="10"/>
  <c r="K10" i="14"/>
  <c r="K33" i="8"/>
  <c r="K26" i="8"/>
  <c r="K20" i="8"/>
  <c r="K17" i="8"/>
  <c r="L37" i="8"/>
  <c r="D9" i="13" s="1"/>
  <c r="K11" i="8"/>
  <c r="K22" i="8"/>
  <c r="K16" i="8"/>
  <c r="K16" i="6"/>
  <c r="K12" i="6"/>
  <c r="K87" i="2"/>
  <c r="K83" i="2"/>
  <c r="K75" i="2"/>
  <c r="K63" i="2"/>
  <c r="K19" i="6"/>
  <c r="K15" i="6"/>
  <c r="K11" i="6"/>
  <c r="K7" i="6"/>
  <c r="K90" i="2"/>
  <c r="K86" i="2"/>
  <c r="K82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34" i="8"/>
  <c r="K24" i="8"/>
  <c r="K18" i="8"/>
  <c r="K14" i="8"/>
  <c r="K12" i="8"/>
  <c r="K9" i="11"/>
  <c r="K18" i="10"/>
  <c r="K14" i="10"/>
  <c r="K10" i="10"/>
  <c r="K9" i="14"/>
  <c r="K6" i="6"/>
  <c r="K12" i="11"/>
  <c r="K6" i="11"/>
  <c r="K13" i="11" s="1"/>
  <c r="K94" i="2"/>
  <c r="K10" i="7"/>
  <c r="K37" i="7" s="1"/>
  <c r="K20" i="10"/>
  <c r="K8" i="14"/>
  <c r="K7" i="14"/>
  <c r="K11" i="14"/>
  <c r="K6" i="14"/>
  <c r="K21" i="6"/>
  <c r="L13" i="11"/>
  <c r="D10" i="13" s="1"/>
  <c r="L21" i="10"/>
  <c r="D11" i="13" s="1"/>
  <c r="J12" i="14"/>
  <c r="B12" i="13" s="1"/>
  <c r="L12" i="14"/>
  <c r="D12" i="13" s="1"/>
  <c r="J21" i="10"/>
  <c r="B11" i="13" s="1"/>
  <c r="J13" i="11"/>
  <c r="B10" i="13" s="1"/>
  <c r="J37" i="8"/>
  <c r="B9" i="13" s="1"/>
  <c r="L95" i="2"/>
  <c r="D8" i="13" s="1"/>
  <c r="J95" i="2"/>
  <c r="B8" i="13" s="1"/>
  <c r="L37" i="7"/>
  <c r="D7" i="13" s="1"/>
  <c r="J37" i="7"/>
  <c r="B7" i="13" s="1"/>
  <c r="L23" i="6"/>
  <c r="D6" i="13" s="1"/>
  <c r="J23" i="6"/>
  <c r="B6" i="13" s="1"/>
  <c r="L7" i="1"/>
  <c r="L8" i="1"/>
  <c r="L11" i="1"/>
  <c r="L12" i="1"/>
  <c r="L13" i="1"/>
  <c r="L14" i="1"/>
  <c r="L15" i="1"/>
  <c r="L16" i="1"/>
  <c r="L9" i="1"/>
  <c r="L10" i="1"/>
  <c r="L17" i="1"/>
  <c r="L18" i="1"/>
  <c r="J7" i="1"/>
  <c r="J8" i="1"/>
  <c r="J11" i="1"/>
  <c r="J13" i="1"/>
  <c r="J14" i="1"/>
  <c r="J15" i="1"/>
  <c r="J16" i="1"/>
  <c r="J9" i="1"/>
  <c r="J10" i="1"/>
  <c r="J17" i="1"/>
  <c r="J18" i="1"/>
  <c r="K23" i="6" l="1"/>
  <c r="C12" i="13"/>
  <c r="C7" i="13"/>
  <c r="C11" i="13"/>
  <c r="C8" i="13"/>
  <c r="C6" i="13"/>
  <c r="C10" i="13"/>
  <c r="C9" i="13"/>
  <c r="K37" i="8"/>
  <c r="K7" i="1"/>
  <c r="K21" i="10"/>
  <c r="K95" i="2"/>
  <c r="K12" i="14"/>
  <c r="K10" i="1"/>
  <c r="K8" i="1"/>
  <c r="K9" i="1"/>
  <c r="K13" i="1"/>
  <c r="K18" i="1"/>
  <c r="K16" i="1"/>
  <c r="K12" i="1"/>
  <c r="K14" i="1"/>
  <c r="K17" i="1"/>
  <c r="K15" i="1"/>
  <c r="K11" i="1"/>
  <c r="L19" i="1"/>
  <c r="D5" i="13" s="1"/>
  <c r="J19" i="1"/>
  <c r="B5" i="13" s="1"/>
  <c r="B13" i="13" l="1"/>
  <c r="C5" i="13"/>
  <c r="C13" i="13" s="1"/>
  <c r="K19" i="1"/>
  <c r="D13" i="13"/>
</calcChain>
</file>

<file path=xl/sharedStrings.xml><?xml version="1.0" encoding="utf-8"?>
<sst xmlns="http://schemas.openxmlformats.org/spreadsheetml/2006/main" count="1331" uniqueCount="256">
  <si>
    <t>Usluga</t>
  </si>
  <si>
    <t>Količina</t>
  </si>
  <si>
    <t>Konferencijski stolni mikrofon za 2 dana korištenja</t>
  </si>
  <si>
    <t>Bežični ručni mikrofon za 2 dana korištenja</t>
  </si>
  <si>
    <t>Projekcijsko platno ne manje od 3,6 m x 2,7 m za 2 dana korištenja</t>
  </si>
  <si>
    <t>Projekcijsko platno ne manje od 3,0 m x 2,0 m za 1 dan korištenja</t>
  </si>
  <si>
    <t>LCD projektor ne manje od 4000 Ansi lumen za 2 dana korištenja</t>
  </si>
  <si>
    <t>LCD projektor ne manje od 3000 Ansi lumen za 1 dan korištenja</t>
  </si>
  <si>
    <t>Ozvučenje prostora do 100 osoba za 2 dana korištenja</t>
  </si>
  <si>
    <t>Ozvučenje prostora do 40 osoba za 1 dan korištenja</t>
  </si>
  <si>
    <t>Notebook za slide servis za 2 dana korištenja</t>
  </si>
  <si>
    <t>Notebook sa softverom za telekonferencijsku vezu, bez dodatne kamere za 2 dana korištenja</t>
  </si>
  <si>
    <t>Digitalno tonsko snimanje za 2 dana korištenja</t>
  </si>
  <si>
    <t>Bežični prezenter s laserskim pokazivačem za 2 dana korištenja</t>
  </si>
  <si>
    <t>Video distribucija za 2 dana korištenja</t>
  </si>
  <si>
    <t>Strujna letva s minimalno 6 utičnica za 2 dana korištenja</t>
  </si>
  <si>
    <t>Informatičar za slide servis za 2 dana korištenja</t>
  </si>
  <si>
    <t>Konferencijski/AV tehničar za 2 dana korištenja</t>
  </si>
  <si>
    <t>Printer/skener u boji; u cijenu uključeno ukupno do 800 C/B ispisa i 500 ispisa u boji za 2 dana korištenja</t>
  </si>
  <si>
    <t>Troškovi prijevoza opreme za područje grada Zagreba do 8 m3</t>
  </si>
  <si>
    <t>Hotel Importanne Resort, Dubrovnik</t>
  </si>
  <si>
    <t>Hotel Park, Split</t>
  </si>
  <si>
    <t>Troškovi prijevoza opreme za područje grada Splita do 8 m3</t>
  </si>
  <si>
    <t>Troškovi prijevoza opreme za područje grada Dubrovnika do 8 m3</t>
  </si>
  <si>
    <t>R.br.</t>
  </si>
  <si>
    <t>osoba</t>
  </si>
  <si>
    <t>Ozvučenje prostora do 100 osoba za 1 dan korištenja</t>
  </si>
  <si>
    <t>Ozvučenje prostora do 60 osoba za 2 dana korištenja</t>
  </si>
  <si>
    <t>Ozvučenje prostora do 60 osoba za 1 dan korištenja</t>
  </si>
  <si>
    <t>Datum održavanja sastanka</t>
  </si>
  <si>
    <t>Mjesto održavanja sastanka</t>
  </si>
  <si>
    <t>4.-6.3.2020.</t>
  </si>
  <si>
    <t>7.-9.4.2020.</t>
  </si>
  <si>
    <t>22.-24.4.2020.</t>
  </si>
  <si>
    <t>27.-29.5.2020.</t>
  </si>
  <si>
    <t>Svečana torta za 120 sudionika</t>
  </si>
  <si>
    <t>Usluge fotografiranja i izrade grupne fotografije</t>
  </si>
  <si>
    <t>Dubrovnik</t>
  </si>
  <si>
    <t>Hotelske usluge hrane i pića</t>
  </si>
  <si>
    <t>Poslijepodnevna stanka za kavu</t>
  </si>
  <si>
    <t>Prijem dobrodošlice</t>
  </si>
  <si>
    <t>Paket vode u dvorani</t>
  </si>
  <si>
    <t>Dvorana za sastanak do 20 osoba na 17. katu, pola dana, poslijepodne, 4.3.</t>
  </si>
  <si>
    <t>Kristalna dvorana, 5. i 6.3., cijeli dan</t>
  </si>
  <si>
    <t>Dvorana za sastanak (do 30 osoba), u prizemlju, 5. i 6.3., cijeli dan</t>
  </si>
  <si>
    <t>Dvorana za organizacijski tim (do 10 osoba) u prizemlju, 4.3. pola dana poslijepodne, 5. i 6.3. cijeli dan</t>
  </si>
  <si>
    <t>Dvorana Akvarel, 27.05. pola dana poslijepodne, 28. i 29.05., cijeli dan</t>
  </si>
  <si>
    <t>Muzej Mimara, Zagreb</t>
  </si>
  <si>
    <t>Svečana večera</t>
  </si>
  <si>
    <t>5.3.2020.</t>
  </si>
  <si>
    <t xml:space="preserve">Catering za svečanu večeru </t>
  </si>
  <si>
    <t>8.4.2020.</t>
  </si>
  <si>
    <t>23.4.2020.</t>
  </si>
  <si>
    <t>28.5.2020.</t>
  </si>
  <si>
    <t>Podrumi Dioklecijanove palače, Split</t>
  </si>
  <si>
    <t>Restoran Klarisa, Dubrovnik</t>
  </si>
  <si>
    <t>Ostale usluge</t>
  </si>
  <si>
    <t>torta</t>
  </si>
  <si>
    <t>Datum pružanja usluge</t>
  </si>
  <si>
    <t>Mjesto pružanja usluge</t>
  </si>
  <si>
    <t>Smještaj sudionika</t>
  </si>
  <si>
    <t>U Troškovnik se unosi trenutačna cijena boravišne pristojbe. U slučaju zakonskih izmjena, naplatit će se boravišna pristojba u izmijenjenom iznosu.</t>
  </si>
  <si>
    <t>Prijevoz sudionika</t>
  </si>
  <si>
    <t>Prijevoz automobilom za relaciju 5 km u Zagrebu (do 3 osobe)</t>
  </si>
  <si>
    <t>Prijevoz kombi vozilom za relaciju 5 km u Zagrebu (do 7 osoba)</t>
  </si>
  <si>
    <t>Prijevoz autobusom za relaciju 5 km u Zagrebu (do 45 osoba)</t>
  </si>
  <si>
    <t>Prijevoz automobilom za relaciju 5 km u Splitu (do 3 osobe)</t>
  </si>
  <si>
    <t>Prijevoz kombi vozilom za relaciju 5 km u Splitu (do 7 osoba)</t>
  </si>
  <si>
    <t>Prijevoz autobusom za relaciju 5 km u Splitu (do 45 osoba)</t>
  </si>
  <si>
    <t>Prijevoz automobilom za relaciju 5 km u Dubrovniku (do 3 osobe)</t>
  </si>
  <si>
    <t>Prijevoz kombi vozilom za relaciju 5 km u Dubrovniku (do 7 osoba)</t>
  </si>
  <si>
    <t>Prijevoz autobusom za relaciju 5 km u Dubrovniku (do 45 osoba)</t>
  </si>
  <si>
    <t>Split</t>
  </si>
  <si>
    <t>Zagreb</t>
  </si>
  <si>
    <t>Topli napitak</t>
  </si>
  <si>
    <t>Datum održavanja stanke: 8.4.2020.
Prema standardnoj ponudi hotela – izbor kolačića, sezonsko voće, prirodna i mineralna voda, sokovi, kava, mlijeko, čaj</t>
  </si>
  <si>
    <t>Datum održavanja stanke: 23.4.2020.
Prema standardnoj ponudi hotela – izbor kolačića, sezonsko voće, prirodna i mineralna voda, sokovi, kava, mlijeko, čaj</t>
  </si>
  <si>
    <t>Datum održavanja stanke: 28.5.2020.
Prema standardnoj ponudi hotela – izbor kolačića, sezonsko voće, prirodna i mineralna voda, sokovi, kava, mlijeko, čaj</t>
  </si>
  <si>
    <t>U Troškovnik se unosi trenutačno važeći iznos boravišne pristojbe. U slučaju zakonskih izmjena, naplatit će se boravišna pristojba u izmijenjenom iznosu.</t>
  </si>
  <si>
    <t>Dvorana za organizacijski tim (do 10 osoba), 7.-9.4., cijeli dan</t>
  </si>
  <si>
    <t>Dvorana Royal Banquet Hall, 7.04. poslijepodne, 8. i 9.4., cijeli dan</t>
  </si>
  <si>
    <t>Dvorana Coral, 8. i 9.4., cijeli dan</t>
  </si>
  <si>
    <t>Dvorana Grand Park A&amp;B, 23. i 24.4., cijeli dan</t>
  </si>
  <si>
    <t>Dvorana Floramye, 22.4. pola dana poslijepodne, 23. i 24.4., cijeli dan</t>
  </si>
  <si>
    <t>Business Corner, 22.4. poslijepodne, 23.-24.4. cijeli dan</t>
  </si>
  <si>
    <t>Dvorana Akvarel, 22.4. poslijepodne, 23. i 24.4. cijeli dan</t>
  </si>
  <si>
    <t>Naknada za ulazak autobusa u Stari Grad Dubrovnik</t>
  </si>
  <si>
    <t>Najam prostora</t>
  </si>
  <si>
    <t>Restoran Adriatic Grašo, Split</t>
  </si>
  <si>
    <t>Topli napitci koji se poslužuju izvan stanki za kavu prema potrebi. Stavka uključuje 1 kavu espresso ili 1 kavu s mlijekom ili 1 cappuccino ili 1 čaj po 1 osobi</t>
  </si>
  <si>
    <t>vožnja</t>
  </si>
  <si>
    <t>Profesionalno vođeni razgled Zagreba s na engleskom jeziku u trajanju od 1 sat za 100 osoba</t>
  </si>
  <si>
    <t>Profesionalno vođeni razgled Dubrovnika s na engleskom jeziku u trajanju od 1 sat za 100 osoba</t>
  </si>
  <si>
    <t>Profesionalno vođeni razgled Splita s na engleskom jeziku u trajanju od 1 sat za 100 osoba</t>
  </si>
  <si>
    <t xml:space="preserve">Profesionalno vođeni razgled grada održava se 5.3.2020. u kasnim poslijepodnevnim satima. Točno vrijeme i mjesto polaska bit će utvrđeno naknadno u dogovoru s Naručiteljem. 
Razgled mora uključivati jednog vodiča s mikrofonom na 25 osoba. </t>
  </si>
  <si>
    <t xml:space="preserve">Profesionalno vođeni razgled grada održava se 23.4.2020. u kasnim poslijepodnevnim satima. Točno vrijeme i mjesto polaska bit će utvrđeno naknadno u dogovoru s Naručiteljem. 
Razgled mora uključivati jednog vodiča s mikrofonom na 25 osoba. </t>
  </si>
  <si>
    <t xml:space="preserve">Profesionalno vođeni razgled grada održava se 28.5.2020. u kasnim poslijepodnevnim satima. Točno vrijeme i mjesto polaska bit će utvrđeno naknadno u dogovoru s Naručiteljem. 
Razgled mora uključivati jednog vodiča s mikrofonom na 25 osoba. </t>
  </si>
  <si>
    <t>LCD monitor ne manji od 55" s podnim stalkom za 2 dana korištenja</t>
  </si>
  <si>
    <t>Hotel The Westin Zagreb, Zagreb</t>
  </si>
  <si>
    <t>16.-18.3.2020.</t>
  </si>
  <si>
    <t>8.-10.6.2020.</t>
  </si>
  <si>
    <t>Konferencijska oprema</t>
  </si>
  <si>
    <t>Uključuje fotografiranje tijekom radnog dijela sastanka, prijema dobrodošlice i svečane večere te izradu 100 komada grupne fotografije i slanje galerije fotografija putem poveznice.
Grupnu fotografiju potrebno je izraditi za sve sudionike sastanka te predati Naručitelju do stanke za kavu posljednjeg dana sastanka.</t>
  </si>
  <si>
    <t>Najam Podruma Dioklecijanove palače, Split, uključuje najam dvorane 6A, dvorane 4A i dodatne dvorane za pripremu hrane za posluživanje dana 28.5.2020. za večeru u trajanju od 19 do 23 sata</t>
  </si>
  <si>
    <t>Prema prethodnoj rezervaciji Naručitelja u hotelu Park, Split</t>
  </si>
  <si>
    <t>Prema prethodnoj rezervaciji Naručitelja u hotelu Park, Split
Vrijeme održavanja prijema dobrodošlice: 27.5.2020. od 19 do 23 sata</t>
  </si>
  <si>
    <t>Prema prethodnoj rezervaciji Naručitelja u hotelu Park, Split
28.5.2020. održavaju se ručak, jutarnja i poslijepodnevna stanka za kavu.
29.5.2020. održavaju se ručak i jutarnja stanka za kavu.</t>
  </si>
  <si>
    <t>Prema prethodnoj rezervaciji Naručitelja u hotelu Park, Split
Vrijeme održavanja prijema dobrodošlice: 22.4.2020. od 19 do 23 sata</t>
  </si>
  <si>
    <t>Prema prethodnoj rezervaciji Naručitelja u hotelu Park, Split
23.4.2020. održavaju se ručak, jutarnja i poslijepodnevna stanka za kavu.
24.4.2020. održavaju se ručak i jutarnja stanka za kavu.</t>
  </si>
  <si>
    <t>Prema prethodnoj rezervaciji Naručitelja u hotelu Importanne Resort, Dubrovnik</t>
  </si>
  <si>
    <t>Prema prethodnoj rezervaciji Naručitelja u hotelu Importanne Resort, Dubrovnik
Vrijeme održavanja prijema dobrodošlice: 7.4.2020.  od 19 do 23 sata</t>
  </si>
  <si>
    <t>Prema prethodnoj rezervaciji Naručitelja u hotelu Importanne Resort, Dubrovnik
8.4.2020. održavaju se ručak, jutarnja i poslijepodnevna stanka za kavu.
9.4.2020. održavaju se ručak i jutarnja stanka za kavu.</t>
  </si>
  <si>
    <t>Svečane večere</t>
  </si>
  <si>
    <t>Vožnja izletničkim brodom</t>
  </si>
  <si>
    <t>Troškovnik</t>
  </si>
  <si>
    <t>Agencija za lijekove i medicinske proizvode
Ksaverska cesta 4
10000 Zagreb</t>
  </si>
  <si>
    <t>Rekapitulacija troškova</t>
  </si>
  <si>
    <t>Sveukupno usluge organizacije konferencija za vrijeme EU Presidency 2020</t>
  </si>
  <si>
    <t>Prijevoz kombi vozilom za relaciju MZLZ – hotelski smještaj, Zagreb (do 7 osoba)</t>
  </si>
  <si>
    <t>Prijevoz automobilom za relaciju MZLZ – hotelski smještaj, Zagreb (do 3 osobe)</t>
  </si>
  <si>
    <t>Prijevoz autobusom za relaciju MZLZ – hotelski smještaj, Zagreb (do 45 osoba)</t>
  </si>
  <si>
    <r>
      <t>DOKUMENTACIJA O NABAVI
OTVORENI POSTUPAK JAVNE NABAVE VELIKE VRIJEDNOSTI
Evidencijski broj nabave</t>
    </r>
    <r>
      <rPr>
        <b/>
        <sz val="16"/>
        <rFont val="Calibri"/>
        <family val="2"/>
        <charset val="238"/>
        <scheme val="minor"/>
      </rPr>
      <t>: 16.8-19</t>
    </r>
    <r>
      <rPr>
        <b/>
        <sz val="16"/>
        <color theme="1"/>
        <rFont val="Calibri"/>
        <family val="2"/>
        <charset val="238"/>
        <scheme val="minor"/>
      </rPr>
      <t xml:space="preserve">
PREDMET NABAVE: Usluge organizacije konferencija za vrijeme EU Presidency 2020
</t>
    </r>
  </si>
  <si>
    <t>Jedinica mjere</t>
  </si>
  <si>
    <t>Cijena bez PDV-a</t>
  </si>
  <si>
    <t>Cijena s uključenim PDV-om</t>
  </si>
  <si>
    <t>Jedinična cijena s uključenim PDV-om</t>
  </si>
  <si>
    <t>Jedinična cijena bez PDV-a</t>
  </si>
  <si>
    <t>Oznaka usluge</t>
  </si>
  <si>
    <t>A</t>
  </si>
  <si>
    <t>B</t>
  </si>
  <si>
    <t>Agencijska naknada za usluge organizacije vezane uz sastanak u Zagrebu od 4. do 6.3.2020.</t>
  </si>
  <si>
    <t>Agencijska naknada za usluge organizacije vezane uz sastanak u Zagrebu od 7. do 9.4.2020.</t>
  </si>
  <si>
    <t>Agencijska naknada za usluge organizacije vezane uz sastanak u Zagrebu od 27. do 29.5.2020.</t>
  </si>
  <si>
    <t>Agencijska naknada za usluge organizacije vezane uz sastanak u Zagrebu od 22. do 24.4.2020.</t>
  </si>
  <si>
    <t>C</t>
  </si>
  <si>
    <t>D</t>
  </si>
  <si>
    <t>E</t>
  </si>
  <si>
    <t>F</t>
  </si>
  <si>
    <t>G</t>
  </si>
  <si>
    <t>Agencijska naknada za usluge organizacije</t>
  </si>
  <si>
    <t>H</t>
  </si>
  <si>
    <t>Detaljni opis usluge</t>
  </si>
  <si>
    <t>Mjesto koje osigurava HR PRES, Zagreb</t>
  </si>
  <si>
    <t>Restoran Vinodol, Zagreb</t>
  </si>
  <si>
    <t>17.3.2020.</t>
  </si>
  <si>
    <t xml:space="preserve">Profesionalno vođeni razgled grada održava se 17.3.2020. u kasnim poslijepodnevnim satima. Točno vrijeme i mjesto polaska bit će utvrđeno naknadno u dogovoru s Naručiteljem. 
Razgled mora uključivati jednog vodiča s mikrofonom na 25 osoba. </t>
  </si>
  <si>
    <t>22.-24.4.2020.
27.-29.5.2020.</t>
  </si>
  <si>
    <t>Stavka se odnosi na jednu vožnju od Međunarodne zračne luke Zagreb do hotela u kojima su smješteni sudionici ili u suprotnom smjeru, od mjesta održavanja sastanka do Međunarodne zračne luke Zagreb</t>
  </si>
  <si>
    <t>Stavka se odnosi na jednu vožnju od Zračne luke Čilipi do hotela u kojima su smješteni sudionici ili u suprotnom smjeru, od mjesta održavanja sastanka do Zračne luke Čilipi</t>
  </si>
  <si>
    <t>Stavka se odnosi na jednu vožnju od Zračne luke Split do hotela u kojima su smješteni sudionici ili u suprotnom smjeru, od mjesta održavanja sastanka do Zračne luke Split</t>
  </si>
  <si>
    <t>Prijevoz automobilom za relaciju Zračna luka Čilipi – hotelski smještaj, Dubrovnik (do 3 osobe)</t>
  </si>
  <si>
    <t>Prijevoz kombi vozilom za relaciju Zračna luka Čilipi – hotelski smještaj, Dubrovnik (do 7 osoba)</t>
  </si>
  <si>
    <t>Prijevoz autobusom za relaciju Zračna luka Čilipi – hotelski smještaj, Dubrovnik (do 45 osoba)</t>
  </si>
  <si>
    <t>Prijevoz automobilom za relaciju Zračna luka Split – hotelski smještaj, Split (do 3 osobe)</t>
  </si>
  <si>
    <t>Prijevoz kombi vozilom za relaciju Zračna luka Split – hotelski smještaj, Split (do 7 osoba)</t>
  </si>
  <si>
    <t>Prijevoz autobusom za relaciju  Zračna luka Split – hotelski smještaj, Split (do 45 osoba)</t>
  </si>
  <si>
    <t>Prema prethodnoj rezervaciji Naručitelja u hotelu International, Zagreb.
Vrijeme održavanja prijema dobrodošlice: 8.6.2020. od 19 do 23 sata</t>
  </si>
  <si>
    <t>Prema prethodnoj rezervaciji Naručitelja u hotelu International, Zagreb.
Vrijeme održavanja prijema dobrodošlice: 16.3.2020. od 19 do 23 sata</t>
  </si>
  <si>
    <t>9.6.2020.</t>
  </si>
  <si>
    <t>8-10.6.2020.</t>
  </si>
  <si>
    <t>Uključuje fotografiranje tijekom radnog dijela sastanka, prijema dobrodošlice i svečane večere te izradu 40 komada grupne fotografije i slanje galerije fotografija putem poveznice.
Grupnu fotografiju potrebno je izraditi za sve sudionike sastanka te predati Naručitelju do stanke za kavu posljednjeg dana sastanka.</t>
  </si>
  <si>
    <t xml:space="preserve">Profesionalno vođeni razgled grada održava se 9.6.2020. u kasnim poslijepodnevnim satima. Točno vrijeme i mjesto polaska bit će utvrđeno naknadno u dogovoru s Naručiteljem. 
Razgled mora uključivati jednog vodiča s mikrofonom na 20 osoba. </t>
  </si>
  <si>
    <t>Profesionalno vođeni razgled Zagreba s na engleskom jeziku u trajanju od 1 sat za 40 osoba</t>
  </si>
  <si>
    <t xml:space="preserve">Profesionalno vođeni razgled grada održava se 8.4.2020. u kasnim poslijepodnevnim satima. Točno vrijeme i mjesto polaska bit će utvrđeno naknadno u dogovoru s Naručiteljem. 
Razgled mora uključivati jednog vodiča s mikrofonom na 25 osoba. </t>
  </si>
  <si>
    <t>Ukupno</t>
  </si>
  <si>
    <t>H. Ukupno agencijska naknada</t>
  </si>
  <si>
    <t>A. Ukupno smještaj sudionika</t>
  </si>
  <si>
    <t>B. Ukupno prijevoz sudionika</t>
  </si>
  <si>
    <t>C. Ukupno najam prostora</t>
  </si>
  <si>
    <t>D. Ukupno konferencijska oprema</t>
  </si>
  <si>
    <t>E. Ukupno hotelske usluge hrane i pića</t>
  </si>
  <si>
    <t>F. Ukupno svečane večere</t>
  </si>
  <si>
    <t>G. Ukupno ostale usluge</t>
  </si>
  <si>
    <t>Najam Atrija Muzeja Mimara dana 5.3.2020. za večeru u trajanju od 19 do 23 sata</t>
  </si>
  <si>
    <r>
      <t>Vožnja izletničkim brodom uključuje sljedeće: 
- Najam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izletničkog </t>
    </r>
    <r>
      <rPr>
        <sz val="13"/>
        <color theme="1"/>
        <rFont val="Calibri"/>
        <family val="2"/>
        <charset val="238"/>
        <scheme val="minor"/>
      </rPr>
      <t xml:space="preserve">jedrenjaka na motorni pogon s posadom za plovidbu za 100 osoba u trajanju od sat vremena na dan 28.5.2020. u kasnim poslijepodnevnim satima. Točno vrijeme polaska bit će utvrđeno naknadno u dogovoru s Naručiteljem
- Polazak iz Gradske luke Split, plovidba do Instituta za oceanografiju i ribarstvo te iskrcaj u Gradskoj luci Split
- Kapacitet broda dostatan za primanje 100 osoba na otvorenom prostoru broda, minimalne dužine 20 metara i minimalne širine 5 metara; minimalno jedan toalet; brod prilagođen za turističke obilaske
- Jedno piće i tri kanape zalogaja po osobi - ovisno o ponudi dobavljača broda
</t>
    </r>
  </si>
  <si>
    <t>prostor</t>
  </si>
  <si>
    <t>Prostor za održavanje ručkova i stanki za kavu u prizemlju za 100 osoba za 2 dana</t>
  </si>
  <si>
    <t>Prostor za prijem dobrodošlice za 100 osoba, restoran hotela, 7.4.</t>
  </si>
  <si>
    <t>Prostor za održavanje ručkova i stanki za kavu za 100 osoba za 2 dana</t>
  </si>
  <si>
    <t>Prostor za prijem dobrodošlice za 100 osoba - restoran hotela, 22.4.</t>
  </si>
  <si>
    <t>Prostor za prijem dobrodošlice za 100 osoba - Salon Adriatic, Hotel International Zagreb, 16.3.</t>
  </si>
  <si>
    <t>Prostor za prijem dobrodošlice za 100 osoba - dvorana na 17. katu, 4.3.2020.</t>
  </si>
  <si>
    <t>Prostor za prijem dobrodošlice za 100 osoba - Salon Adriatic, Hotel International Zagreb, 8.6.</t>
  </si>
  <si>
    <t>Podrumi Dioklecijanove palače - dvorane 6A, 4A, dodatna dvorana za pripremu hrane, 28.5. od 19 do 23 sata</t>
  </si>
  <si>
    <t>Business Corner, 27.5. pola dana poslijepodne, 28. i 29.5., cijeli dan</t>
  </si>
  <si>
    <t>Dvorana Grand Park A&amp;B, 28. i 29.5., cijeli dan</t>
  </si>
  <si>
    <t>Dvorana Floramye, 27.5. pola dana poslijepodne, 28. i 29.05., cijeli dan</t>
  </si>
  <si>
    <t>Prostor za prijem dobrodošlice za 100 osoba - restoran hotela, 27.5.</t>
  </si>
  <si>
    <t>Muzej Mimara, Atrij, 5.3. od 19 do 23 sata</t>
  </si>
  <si>
    <t>komad</t>
  </si>
  <si>
    <t>usluga</t>
  </si>
  <si>
    <t>razgled</t>
  </si>
  <si>
    <t>ulazak jednog autobusa u Stari Grad  Dubrovnik</t>
  </si>
  <si>
    <r>
      <t>Sjedeća večera  17.3.2020. od 19 do 23 sata za 100 osoba u rest</t>
    </r>
    <r>
      <rPr>
        <sz val="13"/>
        <rFont val="Calibri"/>
        <family val="2"/>
        <charset val="238"/>
        <scheme val="minor"/>
      </rPr>
      <t>oranu Vinodol, Zagreb</t>
    </r>
    <r>
      <rPr>
        <sz val="13"/>
        <color theme="1"/>
        <rFont val="Calibri"/>
        <family val="2"/>
        <charset val="238"/>
        <scheme val="minor"/>
      </rPr>
      <t>,  za koji je Naručitelj prethodno proveo rezervaciju. Večera mora uključivati tri slijeda, salatu i paket pića. 
Ilustrativni primjer jelovnika za jednu osobu:</t>
    </r>
    <r>
      <rPr>
        <sz val="13"/>
        <rFont val="Calibri"/>
        <family val="2"/>
        <charset val="238"/>
        <scheme val="minor"/>
      </rPr>
      <t xml:space="preserve"> rižoto od morskih plodova; file orade pečen u pergament papiru s povrćem i krumpirima; salata; imotski rafiol</t>
    </r>
    <r>
      <rPr>
        <sz val="13"/>
        <color rgb="FFFF0000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 xml:space="preserve">
Paket pića po osobi čine: 
- 0,33 dcl aperitiva hrvatskog geografskog podrijetla 
- 3 dcl vrhunskog bijelog ili crnog vina hrvatskog geografskog podrijetla ili soka
- 5 dcl flaširane prirodne vode ili mineralne vode</t>
    </r>
  </si>
  <si>
    <t>Sjedeća večera 23.4.2020. od 19 do 23 sata za 100 osoba u restoranu Adriatic Grašo, Split,  za koji je Naručitelj prethodno proveo rezervaciju. Večera mora uključivati tri slijeda, salatu i paket pića. 
Ilustrativni primjer jelovnika za jednu osobu: goveđi carpaccio s parmezanom, rikulom i dressingom od crnog tartufa; biftek na žaru sa wedges krumpirom; salata; čokoladni sufle s umakom od vanilije i crnih maslina
Paket pića po osobi čine: 
- 0,33 dcl aperitiva hrvatskog geografskog podrijetla 
- 3 dcl vrhunskog bijelog ili crnog vina hrvatskog geografskog podrijetla ili soka
- 5 dcl flaširane prirodne vode ili mineralne vode</t>
  </si>
  <si>
    <t>Sjedeća večera  28.5.2020. od 19 do 23 sata za 100 osoba u Podrumima Dioklecijanove palače, Split,  za koje je Naručitelj prethodno proveo rezervaciju. 
Svečana večera mora uključivati tri slijeda, salatu i paket pića te osoblje i opremu prema ponudi cateringa s prijašnjim iskustvom pružanja navedene usluge u Podrumima Dioklecijanove palače. Odabrani ponuditelj dužan je osigurati pridržavanje Uvjeta korištenja Podruma Dioklecijanove palače prilikom posluživanja hrane i pića te postavljanja opreme.
Ilustrativni primjer jelovnika za jednu osobu: riblji carpaccio na podlozi od rikole; medaljoni gofa u umaku od kapara sa zapečenom aromatiziranom palentom; salata; salata; čokoladni mousse u umaku od vanilije i bourbona
Paket pića po osobi čine: 
- 1 dcl vrhunskog pjenušca hrvatskog geografskog podrijetla
- 3 dcl vrhunskog bijelog ili crnog vina hrvatskog geografskog podrijetla ili soka
- 5 dcl flaširane prirodne vode ili mineralne vode
Ponuditelj je dužan osigurati:
- Osoblje: konobari
- Oprema: stolnjaci, salvete, tanjuri, podtanjuri, pribor za jelo, čaše za vino, sok, vodu, aperitiv, pjenušac, okrugli stolovi za 8-10 osoba za smještaj 100 osoba, stolice s presvlakom
- 8 barskih stolova za postavljanje u prostoriju 4A, gdje će se održati pozdravni govori uz piće dobrodošlice
- oprema za posluživanje te provedbu posluživanja svečane torte za 120 sudionika
Dovoz i odvoz inventara i  uređenje stolova za hranu i piće, dekoriranje, potreban inventar i posluživanje gostiju moraju biti uračunati u cijenu.</t>
  </si>
  <si>
    <t>paušalno</t>
  </si>
  <si>
    <t>Iznos PDV-a</t>
  </si>
  <si>
    <t xml:space="preserve">Vrijeme održavanja prijema dobrodošlice: 4.3.2020.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- 1 dcl vrhunskog pjenušca hrvatskog geografskog podrijetla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</si>
  <si>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22.4.2020.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</si>
  <si>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27.5.2020.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- 1 dcl vrhunskog pjenušca hrvatskog geografskog podrijetla
- 3 dcl vrhunskog bijelog ili crnog vina hrvatskog geografskog podrijetla ili soka
- 5 dcl flaširane prirodne vode ili mineralne vode
Koktel postav za 100 osoba. Hrana prilagođena stajaćem postavu. 
</t>
  </si>
  <si>
    <t xml:space="preserve">Vrijeme održavanja prijema dobrodošlice: 8.6.2020. od 19 do 23 sata
Mjesto održavanja prijema dobrodošlice: Hotel International, Zagreb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</si>
  <si>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r>
      <t>Sjedeća večera 5.3.2020. od 19 do 23 sata za 100 osoba u Muzeju Mimara,  za koji je Naručitelj prethodno proveo rezervaciju. 
Svečana večera mora uključivati tri slijeda, salatu i paket pića te osoblje i opremu prema ponudi ekskluzivnog pružatelja usluge hrane i pića Muzeja Mimara.
Ilustrativni primjer jelovnika za jednu osobu: Mediteranski tanjur (džem od luka, pršut, sir u ulju, masline, sušene rajčice, rikula, dimljena tuna); confit od patke, rižoto sa špinatom i sirom, umak od sušenih trešanja; salata; cheesecake
Paket pića po osobi čine: 
- 1 dcl vrhunskog pjenušca hrvatskog geografskog podrijetla
- 3 dcl vrhunskog bijelog ili crnog vina hrvatskog geografskog podrijetla ili soka
- 5 dcl flaširane prirodne vode ili mineralne vode
Ponuditelj je dužan osigurati:
- Osoblje: konobari
- Oprema: stolnjaci, salvete, tanjuri, podtanjuri, pribor za jelo, čaše za vino, sok, vodu, aperitiv, pjenušac, okrugli stolovi za 8-10 osoba za 100 osoba, stolice s presvlakom
- 6</t>
    </r>
    <r>
      <rPr>
        <sz val="13"/>
        <rFont val="Calibri"/>
        <family val="2"/>
        <charset val="238"/>
        <scheme val="minor"/>
      </rPr>
      <t xml:space="preserve"> barskih stolova za piće dobrodošlice
Dovoz i odvoz inventara i uređenje stolova za hranu i piće, dekoriranje, potreban inventar i posluživanje gostiju moraju biti uračunati u cijenu.</t>
    </r>
  </si>
  <si>
    <t>Sjedeća večera 8.4.2020. od 19 do 23 sata za 100 osoba u restoranu Klarisa, Dubrovnik,  za koji je Naručitelj prethodno proveo rezervaciju. Večera mora uključivati tri slijeda, salatu i paket pića.
Ilustrativni primjer jelovnika za jednu osobu: salata od plodova mora i mariniranih inćuna na podlozi od lisnate salate s kaparima i pečenim maslinama; file orade s grill povrćem i slanim krumpirom; salata; pannacotta s preljevom od šumskog voća
Paket pića po osobi čine: 
- 0,33 dcl aperitiva hrvatskog geografskog podrijetla 
- 3 dcl vrhunskog bijelog ili crnog vina hrvatskog geografskog podrijetla ili soka
- 5 dcl flaširane prirodne vode ili mineralne vode</t>
  </si>
  <si>
    <t>Voda za sudionike sastanka u dvorani. Paket vode uključuje 1 litru flaširane mineralne vode i 1 litru flaširane prirodne vode po osobi. Navedene količine vode mogu biti poslužene i u manjoj ambalaži.</t>
  </si>
  <si>
    <t>Noćenje u standardnoj sobi za jednu osobu, s uključenim doručkom</t>
  </si>
  <si>
    <t>noćenje</t>
  </si>
  <si>
    <t>dan</t>
  </si>
  <si>
    <t>Boravišna pristojba</t>
  </si>
  <si>
    <t>Agencijska naknada za usluge organizacije vezane uz sastanak u Zagrebu od 16. do 18.3.2020. - za koji određeni dio organizacijskih zahtjeva osigurava Tajništvo predsjedanja Republike Hrvatske Vijećem EU 2020 pri Ministarstvu vanjskih i europskih poslova Republike Hrvatske</t>
  </si>
  <si>
    <t>Agencijska naknada za usluge organizacije vezane uz sastanak u Zagrebu od 8. do 10.6.2020. -  za koji određeni dio organizacijskih zahtjeva osigurava Tajništvo predsjedanja Republike Hrvatske Vijećem EU 2020 pri Ministarstvu vanjskih i europskih poslova Republike Hrvatske</t>
  </si>
  <si>
    <t>Bife ručak u hotelu</t>
  </si>
  <si>
    <t>Jedna stanka za kavu za 100 osoba koja se održava 5.3.2020.
Prema standardnoj ponudi hotela – izbor kolačića, sezonsko voće, prirodna i mineralna voda, sokovi, kava, mlijeko, čaj</t>
  </si>
  <si>
    <t>Dvije stanke za kavu za po 100 osoba koje se održavaju 5.3.2020. i 6.3.2020.
Prema standardnoj ponudi hotela – slana i slatka peciva, sezonsko voće, prirodna i mineralna voda, sokovi, kava, mlijeko, čaj</t>
  </si>
  <si>
    <t xml:space="preserve">Dva ručka za po 100 osoba koji se održavaju 5.3.2020. i 6.3.2020.
Prema standardnoj ponudi hotela – izbor između 5 hladnih i 2 topla predjela; izbor sezonskih salata; 1 juha; 4 glavna jela s prilozima; desert – izbor kolača i/ili voća; paket pića. Paket pića uključuje: 3 dcl vrhunskog bijelog ili crnog vina hrvatskog geografskog podrijetla, 5 dcl prirodne ili mineralne vode, sokovi. Sjedeći postav. </t>
  </si>
  <si>
    <t xml:space="preserve">Dva ručka za po 100 osoba koji se održavaju 8.4.2020. i 9.4.2020.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</si>
  <si>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 xml:space="preserve">Dva ručka za po 100 osoba koji se održavaju 23.4.2020. i 24.4.2020.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</si>
  <si>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 xml:space="preserve">Dva ručka za po 100 osoba koji se održavaju 28.5.2020. i 29.5.2020.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</si>
  <si>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>Dvije stanke za kavu za po 100 osoba koje se održavaju 8.4.2020. i 9.4.2020.
Prema standardnoj ponudi hotela – slana i slatka peciva, sezonsko voće, prirodna i mineralna voda, sokovi, kava, mlijeko, čaj</t>
  </si>
  <si>
    <t>Jutarnja stanka za kavu u hotelu</t>
  </si>
  <si>
    <t>Dvije stanke za kavu za po 100 osoba koje se održavaju 23.4.2020. i 24.4.2020.
Prema standardnoj ponudi hotela – slana i slatka peciva, sezonsko voće, prirodna i mineralna voda, sokovi, kava, mlijeko, čaj</t>
  </si>
  <si>
    <t>Dvije stanke za kavu za po 100 osoba koje se održavaju 28.5.2020. i 29.5.2020.
Prema standardnoj ponudi hotela – slana i slatka peciva, sezonsko voće, prirodna i mineralna voda, sokovi, kava, mlijeko, čaj</t>
  </si>
  <si>
    <t>Prema prethodnoj rezervaciji Naručitelja u hotelu The Westin Zagreb, Zagreb</t>
  </si>
  <si>
    <t>Prema prethodnoj rezervaciji Naručitelja u hotelu The Westin Zagreb, Zagreb
Vrijeme održavanja prijema dobrodošlice: 4.3.2020. od 19 do 23 sata</t>
  </si>
  <si>
    <t>Prema prethodnoj rezervaciji Naručitelja u hotelu The Westin Zagreb, Zagreb
5.3.2020. održavaju se ručak, jutarnja i poslijepodnevna stanka za kavu.
6.3.2020. održavaju se ručak i jutarnja stanka za kavu.</t>
  </si>
  <si>
    <t xml:space="preserve">Vrijeme održavanja prijema dobrodošlice: 16.3.2020. od 19 do 23 sata
Mjesto održavanja prijema dobrodošlice: Hotel International, Zagreb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</si>
  <si>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7.4.2020.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</si>
  <si>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>Jutarnja stanka za kavu</t>
  </si>
  <si>
    <t>Bife ručak</t>
  </si>
  <si>
    <t xml:space="preserve">Jutarnja stanka za kavu </t>
  </si>
  <si>
    <r>
      <t>Sjedeća večera  9.6.2020. od 19 do 23 sata za 40 osoba</t>
    </r>
    <r>
      <rPr>
        <sz val="13"/>
        <rFont val="Calibri"/>
        <family val="2"/>
        <charset val="238"/>
        <scheme val="minor"/>
      </rPr>
      <t xml:space="preserve"> u restoranu Vinodol, Zagreb</t>
    </r>
    <r>
      <rPr>
        <sz val="13"/>
        <color theme="1"/>
        <rFont val="Calibri"/>
        <family val="2"/>
        <charset val="238"/>
        <scheme val="minor"/>
      </rPr>
      <t>,  za koji je Naručitelj prethodno proveo rezervaciju. Večera mora uključivati tri slijeda, salatu i paket pića. 
Ilustrativni primjer jelovnika za jednu osobu: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zagorske štrukle zapečene sa slatkim vrhnjem; teletina pod pekom s abšmalcanim mahunama i gratiniranim krumpirom; salata; savijača od jabuka s umakom i sladoledom od vanilije </t>
    </r>
    <r>
      <rPr>
        <sz val="13"/>
        <color rgb="FFFF0000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 xml:space="preserve">
Paket pića po osobi čine: 
- 0,33 dcl aperitiva hrvatskog geografskog podrijetla 
- 3 dcl vrhunskog bijelog ili crnog vina hrvatskog geografskog podrijetla ili soka
- 5 dcl flaširane prirodne vode ili mineralne vode</t>
    </r>
  </si>
  <si>
    <t>Tijekom trajanja sastanka predviđena su ukupno dva ulaska svakog autobusa u Stari Grad Dubrovnik, odnosno autobusi dovode sudionike u Stari Grad 8.4.2020. na razgled grada i večeru te ih po završetku večere dočekuju i odvoze u smještajne jedinice.</t>
  </si>
  <si>
    <r>
      <t xml:space="preserve">Prilog </t>
    </r>
    <r>
      <rPr>
        <b/>
        <sz val="12"/>
        <rFont val="Calibri"/>
        <family val="2"/>
        <charset val="238"/>
        <scheme val="minor"/>
      </rPr>
      <t>VI -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Troškovnik</t>
    </r>
  </si>
  <si>
    <t>Ponuditelj je dužan osigurati po dva noćenja za 20 osoba u razdoblju od 4. do 6.3.2020.</t>
  </si>
  <si>
    <t>Ponuditelj je dužan osigurati po dva noćenja za 20 osoba u razdoblju od 16. do 18.3.2020.</t>
  </si>
  <si>
    <t>Ponuditelj je dužan osigurati po dva noćenja za 20 osoba u razdoblju od 22. do 24.4.2020.</t>
  </si>
  <si>
    <t>Ponuditelj je dužan osigurati po dva noćenja za 20 osoba u razdoblju od 27. do 29.5.2020.</t>
  </si>
  <si>
    <t>Ponuditelj je dužan osigurati po dva noćenja za 10 osoba u razdoblju od 8. do 10.6.2020.</t>
  </si>
  <si>
    <t>Dvorana za sastanak (do 30 osoba), u prizemlju, 5.3., pola dana, poslijepodne</t>
  </si>
  <si>
    <t>12.-14.2.2020.</t>
  </si>
  <si>
    <t>Agencijska naknada za usluge organizacije vezane uz sastanak u Zagrebu od 12. do 14.2.2020.</t>
  </si>
  <si>
    <t xml:space="preserve">Profesionalno vođeni razgled grada održava se 13.2.2020. u kasnim poslijepodnevnim satima. Točno vrijeme i mjesto polaska bit će utvrđeno naknadno u dogovoru s Naručiteljem. 
Razgled mora uključivati jednog vodiča s mikrofonom na 20 osoba. </t>
  </si>
  <si>
    <t>Hotel International, Zagreb</t>
  </si>
  <si>
    <t>Sjedeća večera  13.2.2020. od 19 do 23 sata za 40 osoba u restoranu Vinodol, Zagreb,  za koji je Naručitelj prethodno proveo rezervaciju. Večera mora uključivati tri slijeda, salatu i paket pića. 
Ilustrativni primjer jelovnika za jednu osobu: zagorske štrukle zapečene sa slatkim vrhnjem; teletina pod pekom s abšmalcanim mahunama i gratiniranim krumpirom; salata; savijača od jabuka s umakom i sladoledom od vanilije 
Paket pića po osobi čine: 
- 0,33 dcl aperitiva hrvatskog geografskog podrijetla 
- 3 dcl vrhunskog bijelog ili crnog vina hrvatskog geografskog podrijetla ili soka
- 5 dcl flaširane prirodne vode ili mineralne vode</t>
  </si>
  <si>
    <t>13.2.2020.</t>
  </si>
  <si>
    <t xml:space="preserve">Vrijeme održavanja prijema dobrodošlice: 12.2.2020.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40 osoba. Hrana prilagođena stajaćem postavu. </t>
  </si>
  <si>
    <t xml:space="preserve">Dva ručka za po 40 osoba koji se održavaju 13.2.2020. i 14.2.2020.
Prema standardnoj ponudi hotela – izbor između 5 hladnih i 2 topla predjela; izbor sezonskih salata; 1 juha; 4 glavna jela s prilozima; desert – izbor kolača i/ili voća; paket pića. Paket pića uključuje: 3 dcl vrhunskog bijelog ili crnog vina hrvatskog geografskog podrijetla, 5 dcl prirodne ili mineralne vode, sokovi. Sjedeći postav. </t>
  </si>
  <si>
    <t>Dvije stanke za kavu za po 40 osoba koje se održavaju 13.2.2020. i 14.2.2020.
Prema standardnoj ponudi hotela – slana i slatka peciva, sezonsko voće, prirodna i mineralna voda, sokovi, kava, mlijeko, čaj</t>
  </si>
  <si>
    <t>Prostor za održavanje ručkova i stanki za kavu za 40 osoba za 2 dana</t>
  </si>
  <si>
    <t>Prema prethodnoj rezervaciji Naručitelja u hotelu International, Zagreb
Vrijeme održavanja prijema dobrodošlice: 12.2.2020. od 19 do 23 sata</t>
  </si>
  <si>
    <t>Prema prethodnoj rezervaciji Naručitelja u hotelu International, Zagreb</t>
  </si>
  <si>
    <t>12.-14.2.2020.
4.-6.3.2020.
16.-18.3.2020.
8.-10.6.2020.</t>
  </si>
  <si>
    <t>Ponuditelj je dužan osigurati po dva noćenja za 10 osoba u razdoblju od 12. do 14.2.2020.</t>
  </si>
  <si>
    <t>Dvorana Grand Salon I, 13. i 14.2., cijeli dan</t>
  </si>
  <si>
    <t>Prostor za prijem dobrodošlice za 40 osoba - Mediteran Salon, 12.2.2020.</t>
  </si>
  <si>
    <t>Dvorana Adriatic II za organizacijski tim (do 10 osoba), 13. i 14.2. cijeli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</si>
</sst>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8"/>
      <color rgb="FFFA7D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3"/>
      <color theme="1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gray125">
        <bgColor theme="6" tint="0.799951170384838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auto="1"/>
      </top>
      <bottom style="thin">
        <color rgb="FF7F7F7F"/>
      </bottom>
      <diagonal/>
    </border>
    <border>
      <left/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0" fillId="10" borderId="10" applyNumberForma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2" fontId="15" fillId="13" borderId="1">
      <alignment horizontal="left" vertical="top" wrapText="1"/>
    </xf>
    <xf numFmtId="0" fontId="1" fillId="16" borderId="0" applyNumberFormat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3" fillId="0" borderId="0" xfId="0" applyFont="1" applyAlignment="1">
      <alignment wrapText="1"/>
    </xf>
    <xf numFmtId="0" fontId="15" fillId="4" borderId="5" xfId="3" applyFont="1" applyBorder="1" applyAlignment="1" applyProtection="1">
      <alignment horizontal="left" vertical="top" wrapText="1"/>
      <protection locked="0"/>
    </xf>
    <xf numFmtId="0" fontId="15" fillId="4" borderId="1" xfId="3" applyFont="1" applyBorder="1" applyAlignment="1">
      <alignment horizontal="left" vertical="top" wrapText="1"/>
    </xf>
    <xf numFmtId="0" fontId="15" fillId="4" borderId="6" xfId="3" applyFont="1" applyBorder="1" applyAlignment="1">
      <alignment horizontal="left" vertical="top" wrapText="1"/>
    </xf>
    <xf numFmtId="0" fontId="15" fillId="3" borderId="1" xfId="2" applyFont="1" applyBorder="1" applyAlignment="1">
      <alignment horizontal="left" vertical="top" wrapText="1"/>
    </xf>
    <xf numFmtId="0" fontId="15" fillId="3" borderId="6" xfId="2" applyFont="1" applyBorder="1" applyAlignment="1">
      <alignment horizontal="left" vertical="top" wrapText="1"/>
    </xf>
    <xf numFmtId="0" fontId="15" fillId="6" borderId="1" xfId="5" applyFont="1" applyBorder="1" applyAlignment="1">
      <alignment horizontal="left" vertical="top" wrapText="1"/>
    </xf>
    <xf numFmtId="0" fontId="15" fillId="6" borderId="6" xfId="5" applyFont="1" applyBorder="1" applyAlignment="1">
      <alignment horizontal="left" vertical="top" wrapText="1"/>
    </xf>
    <xf numFmtId="0" fontId="15" fillId="5" borderId="1" xfId="4" applyFont="1" applyBorder="1" applyAlignment="1">
      <alignment horizontal="left" vertical="top" wrapText="1"/>
    </xf>
    <xf numFmtId="0" fontId="15" fillId="5" borderId="6" xfId="4" applyFont="1" applyBorder="1" applyAlignment="1">
      <alignment horizontal="left" vertical="top" wrapText="1"/>
    </xf>
    <xf numFmtId="0" fontId="15" fillId="8" borderId="1" xfId="6" applyFont="1" applyBorder="1" applyAlignment="1">
      <alignment horizontal="left" vertical="top" wrapText="1"/>
    </xf>
    <xf numFmtId="0" fontId="15" fillId="8" borderId="6" xfId="6" applyFont="1" applyBorder="1" applyAlignment="1">
      <alignment horizontal="left" vertical="top" wrapText="1"/>
    </xf>
    <xf numFmtId="0" fontId="15" fillId="8" borderId="1" xfId="6" applyFont="1" applyFill="1" applyBorder="1" applyAlignment="1">
      <alignment horizontal="left" vertical="top" wrapText="1"/>
    </xf>
    <xf numFmtId="0" fontId="15" fillId="8" borderId="6" xfId="6" applyFont="1" applyFill="1" applyBorder="1" applyAlignment="1">
      <alignment horizontal="left" vertical="top" wrapText="1"/>
    </xf>
    <xf numFmtId="0" fontId="15" fillId="9" borderId="1" xfId="7" applyFont="1" applyBorder="1" applyAlignment="1">
      <alignment horizontal="left" vertical="top" wrapText="1"/>
    </xf>
    <xf numFmtId="0" fontId="15" fillId="9" borderId="6" xfId="7" applyFont="1" applyBorder="1" applyAlignment="1">
      <alignment horizontal="left" vertical="top" wrapText="1"/>
    </xf>
    <xf numFmtId="0" fontId="15" fillId="9" borderId="8" xfId="7" applyFont="1" applyBorder="1" applyAlignment="1">
      <alignment horizontal="left" vertical="top" wrapText="1"/>
    </xf>
    <xf numFmtId="0" fontId="15" fillId="9" borderId="9" xfId="7" applyFont="1" applyBorder="1" applyAlignment="1">
      <alignment horizontal="left" vertical="top" wrapText="1"/>
    </xf>
    <xf numFmtId="0" fontId="15" fillId="4" borderId="1" xfId="3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horizontal="left" vertical="top" wrapText="1"/>
    </xf>
    <xf numFmtId="0" fontId="15" fillId="6" borderId="1" xfId="5" applyFont="1" applyFill="1" applyBorder="1" applyAlignment="1">
      <alignment horizontal="left" vertical="top" wrapText="1"/>
    </xf>
    <xf numFmtId="0" fontId="15" fillId="5" borderId="1" xfId="4" applyFont="1" applyFill="1" applyBorder="1" applyAlignment="1">
      <alignment horizontal="left" vertical="top" wrapText="1"/>
    </xf>
    <xf numFmtId="0" fontId="15" fillId="4" borderId="6" xfId="3" applyFont="1" applyFill="1" applyBorder="1" applyAlignment="1">
      <alignment horizontal="left" vertical="top" wrapText="1"/>
    </xf>
    <xf numFmtId="0" fontId="15" fillId="3" borderId="6" xfId="2" applyFont="1" applyFill="1" applyBorder="1" applyAlignment="1">
      <alignment horizontal="left" vertical="top" wrapText="1"/>
    </xf>
    <xf numFmtId="0" fontId="15" fillId="6" borderId="6" xfId="5" applyFont="1" applyFill="1" applyBorder="1" applyAlignment="1">
      <alignment horizontal="left" vertical="top" wrapText="1"/>
    </xf>
    <xf numFmtId="0" fontId="15" fillId="5" borderId="6" xfId="4" applyFont="1" applyFill="1" applyBorder="1" applyAlignment="1">
      <alignment horizontal="left" vertical="top" wrapText="1"/>
    </xf>
    <xf numFmtId="0" fontId="15" fillId="5" borderId="8" xfId="4" applyFont="1" applyFill="1" applyBorder="1" applyAlignment="1">
      <alignment horizontal="left" vertical="top" wrapText="1"/>
    </xf>
    <xf numFmtId="0" fontId="15" fillId="5" borderId="9" xfId="4" applyFont="1" applyFill="1" applyBorder="1" applyAlignment="1">
      <alignment horizontal="left" vertical="top" wrapText="1"/>
    </xf>
    <xf numFmtId="0" fontId="15" fillId="5" borderId="8" xfId="4" applyFont="1" applyBorder="1" applyAlignment="1">
      <alignment horizontal="left" vertical="top" wrapText="1"/>
    </xf>
    <xf numFmtId="0" fontId="15" fillId="5" borderId="9" xfId="4" applyFont="1" applyBorder="1" applyAlignment="1">
      <alignment horizontal="left" vertical="top" wrapText="1"/>
    </xf>
    <xf numFmtId="0" fontId="15" fillId="4" borderId="6" xfId="3" applyFont="1" applyBorder="1" applyAlignment="1">
      <alignment vertical="top" wrapText="1"/>
    </xf>
    <xf numFmtId="0" fontId="15" fillId="3" borderId="1" xfId="2" applyFont="1" applyBorder="1" applyAlignment="1">
      <alignment vertical="top" wrapText="1"/>
    </xf>
    <xf numFmtId="0" fontId="15" fillId="6" borderId="1" xfId="5" applyFont="1" applyBorder="1" applyAlignment="1">
      <alignment vertical="top" wrapText="1"/>
    </xf>
    <xf numFmtId="0" fontId="15" fillId="5" borderId="1" xfId="4" applyFont="1" applyBorder="1" applyAlignment="1">
      <alignment vertical="top" wrapText="1"/>
    </xf>
    <xf numFmtId="0" fontId="15" fillId="4" borderId="1" xfId="3" applyFont="1" applyBorder="1" applyAlignment="1">
      <alignment vertical="top" wrapText="1"/>
    </xf>
    <xf numFmtId="0" fontId="17" fillId="4" borderId="1" xfId="3" applyFont="1" applyBorder="1" applyAlignment="1">
      <alignment vertical="top" wrapText="1"/>
    </xf>
    <xf numFmtId="0" fontId="15" fillId="3" borderId="6" xfId="2" applyFont="1" applyBorder="1" applyAlignment="1">
      <alignment vertical="top" wrapText="1"/>
    </xf>
    <xf numFmtId="0" fontId="15" fillId="6" borderId="6" xfId="5" applyFont="1" applyBorder="1" applyAlignment="1">
      <alignment vertical="top" wrapText="1"/>
    </xf>
    <xf numFmtId="0" fontId="15" fillId="5" borderId="6" xfId="4" applyFont="1" applyBorder="1" applyAlignment="1">
      <alignment vertical="top" wrapText="1"/>
    </xf>
    <xf numFmtId="0" fontId="15" fillId="5" borderId="8" xfId="4" applyFont="1" applyBorder="1" applyAlignment="1">
      <alignment vertical="top" wrapText="1"/>
    </xf>
    <xf numFmtId="0" fontId="15" fillId="5" borderId="9" xfId="4" applyFont="1" applyBorder="1" applyAlignment="1">
      <alignment vertical="top" wrapText="1"/>
    </xf>
    <xf numFmtId="0" fontId="17" fillId="3" borderId="6" xfId="2" applyFont="1" applyFill="1" applyBorder="1" applyAlignment="1">
      <alignment horizontal="left" vertical="top" wrapText="1"/>
    </xf>
    <xf numFmtId="0" fontId="15" fillId="0" borderId="0" xfId="0" applyFont="1"/>
    <xf numFmtId="0" fontId="15" fillId="9" borderId="1" xfId="7" applyFont="1" applyBorder="1" applyAlignment="1">
      <alignment vertical="top" wrapText="1"/>
    </xf>
    <xf numFmtId="0" fontId="15" fillId="9" borderId="6" xfId="7" applyFont="1" applyBorder="1" applyAlignment="1">
      <alignment vertical="top" wrapText="1"/>
    </xf>
    <xf numFmtId="0" fontId="15" fillId="2" borderId="1" xfId="1" applyFont="1" applyBorder="1" applyAlignment="1">
      <alignment horizontal="left" vertical="top" wrapText="1"/>
    </xf>
    <xf numFmtId="0" fontId="15" fillId="2" borderId="6" xfId="1" applyFont="1" applyBorder="1" applyAlignment="1">
      <alignment horizontal="left" vertical="top" wrapText="1"/>
    </xf>
    <xf numFmtId="2" fontId="15" fillId="4" borderId="1" xfId="3" applyNumberFormat="1" applyFont="1" applyBorder="1" applyAlignment="1">
      <alignment horizontal="left" vertical="top" wrapText="1"/>
    </xf>
    <xf numFmtId="2" fontId="15" fillId="8" borderId="1" xfId="6" applyNumberFormat="1" applyFont="1" applyBorder="1" applyAlignment="1">
      <alignment horizontal="left" vertical="top" wrapText="1"/>
    </xf>
    <xf numFmtId="2" fontId="15" fillId="3" borderId="1" xfId="2" applyNumberFormat="1" applyFont="1" applyBorder="1" applyAlignment="1">
      <alignment horizontal="left" vertical="top" wrapText="1"/>
    </xf>
    <xf numFmtId="2" fontId="15" fillId="6" borderId="1" xfId="5" applyNumberFormat="1" applyFont="1" applyBorder="1" applyAlignment="1">
      <alignment horizontal="left" vertical="top" wrapText="1"/>
    </xf>
    <xf numFmtId="2" fontId="15" fillId="5" borderId="1" xfId="4" applyNumberFormat="1" applyFont="1" applyBorder="1" applyAlignment="1">
      <alignment horizontal="left" vertical="top" wrapText="1"/>
    </xf>
    <xf numFmtId="2" fontId="15" fillId="9" borderId="1" xfId="7" applyNumberFormat="1" applyFont="1" applyBorder="1" applyAlignment="1">
      <alignment horizontal="left" vertical="top" wrapText="1"/>
    </xf>
    <xf numFmtId="2" fontId="15" fillId="9" borderId="8" xfId="7" applyNumberFormat="1" applyFont="1" applyBorder="1" applyAlignment="1">
      <alignment horizontal="left" vertical="top" wrapText="1"/>
    </xf>
    <xf numFmtId="2" fontId="15" fillId="4" borderId="1" xfId="3" applyNumberFormat="1" applyFont="1" applyFill="1" applyBorder="1" applyAlignment="1">
      <alignment horizontal="left" vertical="top" wrapText="1"/>
    </xf>
    <xf numFmtId="2" fontId="15" fillId="3" borderId="1" xfId="2" applyNumberFormat="1" applyFont="1" applyFill="1" applyBorder="1" applyAlignment="1">
      <alignment horizontal="left" vertical="top" wrapText="1"/>
    </xf>
    <xf numFmtId="2" fontId="15" fillId="6" borderId="1" xfId="5" applyNumberFormat="1" applyFont="1" applyFill="1" applyBorder="1" applyAlignment="1">
      <alignment horizontal="left" vertical="top" wrapText="1"/>
    </xf>
    <xf numFmtId="2" fontId="15" fillId="5" borderId="1" xfId="4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9" fillId="14" borderId="5" xfId="0" applyFont="1" applyFill="1" applyBorder="1" applyAlignment="1">
      <alignment horizontal="left" vertical="top" wrapText="1"/>
    </xf>
    <xf numFmtId="0" fontId="21" fillId="15" borderId="1" xfId="10" applyFont="1" applyFill="1" applyBorder="1" applyAlignment="1">
      <alignment horizontal="left" vertical="top" wrapText="1"/>
    </xf>
    <xf numFmtId="0" fontId="17" fillId="4" borderId="5" xfId="3" applyFont="1" applyBorder="1" applyAlignment="1" applyProtection="1">
      <alignment horizontal="left" vertical="top" wrapText="1"/>
      <protection locked="0"/>
    </xf>
    <xf numFmtId="0" fontId="7" fillId="0" borderId="0" xfId="0" applyFont="1" applyAlignment="1"/>
    <xf numFmtId="0" fontId="0" fillId="0" borderId="0" xfId="0" applyAlignment="1"/>
    <xf numFmtId="4" fontId="9" fillId="14" borderId="1" xfId="0" applyNumberFormat="1" applyFont="1" applyFill="1" applyBorder="1" applyAlignment="1">
      <alignment horizontal="center" vertical="top" wrapText="1"/>
    </xf>
    <xf numFmtId="4" fontId="9" fillId="14" borderId="6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Alignment="1">
      <alignment horizontal="right" indent="1"/>
    </xf>
    <xf numFmtId="4" fontId="0" fillId="0" borderId="0" xfId="0" applyNumberFormat="1" applyAlignment="1">
      <alignment horizontal="right" indent="1"/>
    </xf>
    <xf numFmtId="4" fontId="0" fillId="0" borderId="0" xfId="0" applyNumberFormat="1" applyAlignment="1">
      <alignment horizontal="right" wrapText="1" indent="1"/>
    </xf>
    <xf numFmtId="4" fontId="15" fillId="4" borderId="1" xfId="3" applyNumberFormat="1" applyFont="1" applyBorder="1" applyAlignment="1">
      <alignment horizontal="right" vertical="top" wrapText="1" indent="1"/>
    </xf>
    <xf numFmtId="4" fontId="15" fillId="8" borderId="1" xfId="6" applyNumberFormat="1" applyFont="1" applyBorder="1" applyAlignment="1">
      <alignment horizontal="right" vertical="top" wrapText="1" indent="1"/>
    </xf>
    <xf numFmtId="4" fontId="15" fillId="8" borderId="1" xfId="6" applyNumberFormat="1" applyFont="1" applyFill="1" applyBorder="1" applyAlignment="1">
      <alignment horizontal="right" vertical="top" wrapText="1" indent="1"/>
    </xf>
    <xf numFmtId="4" fontId="15" fillId="3" borderId="1" xfId="2" applyNumberFormat="1" applyFont="1" applyBorder="1" applyAlignment="1">
      <alignment horizontal="right" vertical="top" wrapText="1" indent="1"/>
    </xf>
    <xf numFmtId="4" fontId="15" fillId="6" borderId="1" xfId="5" applyNumberFormat="1" applyFont="1" applyBorder="1" applyAlignment="1">
      <alignment horizontal="right" vertical="top" wrapText="1" indent="1"/>
    </xf>
    <xf numFmtId="4" fontId="15" fillId="5" borderId="1" xfId="4" applyNumberFormat="1" applyFont="1" applyBorder="1" applyAlignment="1">
      <alignment horizontal="right" vertical="top" wrapText="1" indent="1"/>
    </xf>
    <xf numFmtId="4" fontId="15" fillId="9" borderId="1" xfId="7" applyNumberFormat="1" applyFont="1" applyBorder="1" applyAlignment="1">
      <alignment horizontal="right" vertical="top" wrapText="1" indent="1"/>
    </xf>
    <xf numFmtId="4" fontId="15" fillId="9" borderId="8" xfId="7" applyNumberFormat="1" applyFont="1" applyBorder="1" applyAlignment="1">
      <alignment horizontal="right" vertical="top" wrapText="1" indent="1"/>
    </xf>
    <xf numFmtId="4" fontId="21" fillId="11" borderId="1" xfId="9" applyNumberFormat="1" applyFont="1" applyBorder="1" applyAlignment="1">
      <alignment horizontal="right" indent="1"/>
    </xf>
    <xf numFmtId="4" fontId="15" fillId="4" borderId="1" xfId="3" applyNumberFormat="1" applyFont="1" applyFill="1" applyBorder="1" applyAlignment="1">
      <alignment horizontal="right" vertical="top" wrapText="1" indent="1"/>
    </xf>
    <xf numFmtId="4" fontId="15" fillId="3" borderId="1" xfId="2" applyNumberFormat="1" applyFont="1" applyFill="1" applyBorder="1" applyAlignment="1">
      <alignment horizontal="right" vertical="top" wrapText="1" indent="1"/>
    </xf>
    <xf numFmtId="4" fontId="15" fillId="6" borderId="1" xfId="5" applyNumberFormat="1" applyFont="1" applyFill="1" applyBorder="1" applyAlignment="1">
      <alignment horizontal="right" vertical="top" wrapText="1" indent="1"/>
    </xf>
    <xf numFmtId="4" fontId="15" fillId="5" borderId="1" xfId="4" applyNumberFormat="1" applyFont="1" applyFill="1" applyBorder="1" applyAlignment="1">
      <alignment horizontal="right" vertical="top" wrapText="1" indent="1"/>
    </xf>
    <xf numFmtId="3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wrapText="1" indent="1"/>
    </xf>
    <xf numFmtId="4" fontId="8" fillId="0" borderId="0" xfId="0" applyNumberFormat="1" applyFont="1" applyAlignment="1">
      <alignment horizontal="right" indent="1"/>
    </xf>
    <xf numFmtId="4" fontId="22" fillId="10" borderId="10" xfId="8" applyNumberFormat="1" applyFont="1" applyAlignment="1">
      <alignment horizontal="right" indent="1"/>
    </xf>
    <xf numFmtId="4" fontId="21" fillId="11" borderId="0" xfId="9" applyNumberFormat="1" applyFont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4" fontId="15" fillId="4" borderId="6" xfId="3" applyNumberFormat="1" applyFont="1" applyBorder="1" applyAlignment="1">
      <alignment horizontal="right" vertical="top" wrapText="1" indent="1"/>
    </xf>
    <xf numFmtId="4" fontId="15" fillId="3" borderId="6" xfId="2" applyNumberFormat="1" applyFont="1" applyBorder="1" applyAlignment="1">
      <alignment horizontal="right" vertical="top" wrapText="1" indent="1"/>
    </xf>
    <xf numFmtId="4" fontId="15" fillId="6" borderId="6" xfId="5" applyNumberFormat="1" applyFont="1" applyBorder="1" applyAlignment="1">
      <alignment horizontal="right" vertical="top" wrapText="1" indent="1"/>
    </xf>
    <xf numFmtId="4" fontId="15" fillId="5" borderId="6" xfId="4" applyNumberFormat="1" applyFont="1" applyBorder="1" applyAlignment="1">
      <alignment horizontal="right" vertical="top" wrapText="1" indent="1"/>
    </xf>
    <xf numFmtId="4" fontId="15" fillId="5" borderId="8" xfId="4" applyNumberFormat="1" applyFont="1" applyBorder="1" applyAlignment="1">
      <alignment horizontal="right" vertical="top" wrapText="1" indent="1"/>
    </xf>
    <xf numFmtId="4" fontId="15" fillId="5" borderId="9" xfId="4" applyNumberFormat="1" applyFont="1" applyBorder="1" applyAlignment="1">
      <alignment horizontal="right" vertical="top" wrapText="1" indent="1"/>
    </xf>
    <xf numFmtId="4" fontId="17" fillId="4" borderId="1" xfId="3" applyNumberFormat="1" applyFont="1" applyBorder="1" applyAlignment="1">
      <alignment horizontal="right" vertical="top" wrapText="1" indent="1"/>
    </xf>
    <xf numFmtId="4" fontId="15" fillId="2" borderId="1" xfId="1" applyNumberFormat="1" applyFont="1" applyBorder="1" applyAlignment="1">
      <alignment horizontal="right" vertical="top" wrapText="1" indent="1"/>
    </xf>
    <xf numFmtId="4" fontId="15" fillId="9" borderId="6" xfId="7" applyNumberFormat="1" applyFont="1" applyBorder="1" applyAlignment="1">
      <alignment horizontal="right" vertical="top" wrapText="1" indent="1"/>
    </xf>
    <xf numFmtId="4" fontId="15" fillId="4" borderId="5" xfId="3" applyNumberFormat="1" applyFont="1" applyBorder="1" applyAlignment="1" applyProtection="1">
      <alignment horizontal="right" vertical="top" wrapText="1" indent="1"/>
      <protection locked="0"/>
    </xf>
    <xf numFmtId="4" fontId="15" fillId="4" borderId="5" xfId="3" applyNumberFormat="1" applyFont="1" applyBorder="1" applyAlignment="1" applyProtection="1">
      <alignment horizontal="right" vertical="top" wrapText="1" indent="1"/>
    </xf>
    <xf numFmtId="4" fontId="21" fillId="11" borderId="0" xfId="9" applyNumberFormat="1" applyFont="1" applyAlignment="1">
      <alignment horizontal="right" wrapText="1" indent="1"/>
    </xf>
    <xf numFmtId="4" fontId="15" fillId="5" borderId="8" xfId="4" applyNumberFormat="1" applyFont="1" applyFill="1" applyBorder="1" applyAlignment="1">
      <alignment horizontal="right" vertical="top" wrapText="1" indent="1"/>
    </xf>
    <xf numFmtId="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5" fillId="4" borderId="1" xfId="3" applyNumberFormat="1" applyFont="1" applyFill="1" applyBorder="1" applyAlignment="1">
      <alignment horizontal="right" vertical="top" wrapText="1"/>
    </xf>
    <xf numFmtId="4" fontId="15" fillId="8" borderId="1" xfId="6" applyNumberFormat="1" applyFont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5" fillId="6" borderId="1" xfId="5" applyNumberFormat="1" applyFont="1" applyFill="1" applyBorder="1" applyAlignment="1">
      <alignment horizontal="right" vertical="top" wrapText="1"/>
    </xf>
    <xf numFmtId="4" fontId="15" fillId="5" borderId="1" xfId="4" applyNumberFormat="1" applyFont="1" applyFill="1" applyBorder="1" applyAlignment="1">
      <alignment horizontal="right" vertical="top" wrapText="1"/>
    </xf>
    <xf numFmtId="4" fontId="15" fillId="9" borderId="8" xfId="7" applyNumberFormat="1" applyFont="1" applyBorder="1" applyAlignment="1">
      <alignment horizontal="right" vertical="top" wrapText="1"/>
    </xf>
    <xf numFmtId="4" fontId="21" fillId="11" borderId="0" xfId="9" applyNumberFormat="1" applyFont="1" applyAlignment="1">
      <alignment horizontal="right"/>
    </xf>
    <xf numFmtId="4" fontId="21" fillId="11" borderId="0" xfId="9" applyNumberFormat="1" applyFont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center"/>
    </xf>
    <xf numFmtId="0" fontId="15" fillId="4" borderId="5" xfId="3" applyFont="1" applyBorder="1" applyAlignment="1" applyProtection="1">
      <alignment horizontal="center" vertical="top" wrapText="1"/>
      <protection locked="0"/>
    </xf>
    <xf numFmtId="0" fontId="15" fillId="8" borderId="5" xfId="6" applyFont="1" applyBorder="1" applyAlignment="1" applyProtection="1">
      <alignment horizontal="center" vertical="top" wrapText="1"/>
      <protection locked="0"/>
    </xf>
    <xf numFmtId="0" fontId="15" fillId="3" borderId="5" xfId="2" applyFont="1" applyBorder="1" applyAlignment="1">
      <alignment horizontal="center" vertical="top" wrapText="1"/>
    </xf>
    <xf numFmtId="0" fontId="15" fillId="6" borderId="5" xfId="5" applyFont="1" applyBorder="1" applyAlignment="1">
      <alignment horizontal="center" vertical="top" wrapText="1"/>
    </xf>
    <xf numFmtId="0" fontId="15" fillId="5" borderId="5" xfId="4" applyFont="1" applyBorder="1" applyAlignment="1">
      <alignment horizontal="center" vertical="top" wrapText="1"/>
    </xf>
    <xf numFmtId="0" fontId="15" fillId="9" borderId="5" xfId="7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15" fillId="4" borderId="5" xfId="3" applyFont="1" applyFill="1" applyBorder="1" applyAlignment="1">
      <alignment horizontal="center" vertical="top" wrapText="1"/>
    </xf>
    <xf numFmtId="0" fontId="15" fillId="8" borderId="5" xfId="6" applyFont="1" applyFill="1" applyBorder="1" applyAlignment="1">
      <alignment horizontal="center" vertical="top" wrapText="1"/>
    </xf>
    <xf numFmtId="0" fontId="15" fillId="3" borderId="5" xfId="2" applyFont="1" applyFill="1" applyBorder="1" applyAlignment="1">
      <alignment horizontal="center" vertical="top" wrapText="1"/>
    </xf>
    <xf numFmtId="0" fontId="15" fillId="4" borderId="3" xfId="3" applyFont="1" applyBorder="1" applyAlignment="1" applyProtection="1">
      <alignment horizontal="center" vertical="top" wrapText="1"/>
      <protection locked="0"/>
    </xf>
    <xf numFmtId="0" fontId="15" fillId="4" borderId="1" xfId="3" applyFont="1" applyBorder="1" applyAlignment="1" applyProtection="1">
      <alignment horizontal="center" vertical="top" wrapText="1"/>
      <protection locked="0"/>
    </xf>
    <xf numFmtId="0" fontId="15" fillId="8" borderId="1" xfId="6" applyFont="1" applyBorder="1" applyAlignment="1" applyProtection="1">
      <alignment horizontal="center" vertical="top" wrapText="1"/>
      <protection locked="0"/>
    </xf>
    <xf numFmtId="0" fontId="15" fillId="3" borderId="1" xfId="2" applyFont="1" applyBorder="1" applyAlignment="1">
      <alignment horizontal="center" vertical="top" wrapText="1"/>
    </xf>
    <xf numFmtId="0" fontId="15" fillId="6" borderId="1" xfId="5" applyFont="1" applyBorder="1" applyAlignment="1">
      <alignment horizontal="center" vertical="top" wrapText="1"/>
    </xf>
    <xf numFmtId="0" fontId="15" fillId="5" borderId="1" xfId="4" applyFont="1" applyBorder="1" applyAlignment="1">
      <alignment horizontal="center" vertical="top" wrapText="1"/>
    </xf>
    <xf numFmtId="0" fontId="15" fillId="9" borderId="1" xfId="7" applyFont="1" applyBorder="1" applyAlignment="1" applyProtection="1">
      <alignment horizontal="center" vertical="top" wrapText="1"/>
      <protection locked="0"/>
    </xf>
    <xf numFmtId="0" fontId="15" fillId="4" borderId="1" xfId="3" applyFont="1" applyFill="1" applyBorder="1" applyAlignment="1">
      <alignment horizontal="center" vertical="top" wrapText="1"/>
    </xf>
    <xf numFmtId="0" fontId="15" fillId="8" borderId="1" xfId="6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5" fillId="4" borderId="2" xfId="3" applyFont="1" applyBorder="1" applyAlignment="1" applyProtection="1">
      <alignment horizontal="center" vertical="top" wrapText="1"/>
      <protection locked="0"/>
    </xf>
    <xf numFmtId="0" fontId="15" fillId="8" borderId="5" xfId="6" applyFont="1" applyBorder="1" applyAlignment="1">
      <alignment horizontal="center" vertical="top" wrapText="1"/>
    </xf>
    <xf numFmtId="0" fontId="15" fillId="9" borderId="5" xfId="7" applyFont="1" applyBorder="1" applyAlignment="1">
      <alignment horizontal="center" vertical="top" wrapText="1"/>
    </xf>
    <xf numFmtId="0" fontId="15" fillId="9" borderId="7" xfId="7" applyFont="1" applyBorder="1" applyAlignment="1">
      <alignment horizontal="center" vertical="top" wrapText="1"/>
    </xf>
    <xf numFmtId="0" fontId="15" fillId="6" borderId="5" xfId="5" applyFont="1" applyFill="1" applyBorder="1" applyAlignment="1">
      <alignment horizontal="center" vertical="top" wrapText="1"/>
    </xf>
    <xf numFmtId="0" fontId="15" fillId="8" borderId="1" xfId="6" applyFont="1" applyBorder="1" applyAlignment="1">
      <alignment horizontal="center" vertical="top" wrapText="1"/>
    </xf>
    <xf numFmtId="0" fontId="15" fillId="5" borderId="5" xfId="4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2" borderId="1" xfId="1" applyFont="1" applyBorder="1" applyAlignment="1">
      <alignment horizontal="center" vertical="top" wrapText="1"/>
    </xf>
    <xf numFmtId="0" fontId="15" fillId="2" borderId="5" xfId="1" applyFont="1" applyBorder="1" applyAlignment="1">
      <alignment horizontal="center" vertical="top" wrapText="1"/>
    </xf>
    <xf numFmtId="0" fontId="15" fillId="5" borderId="7" xfId="4" applyFont="1" applyFill="1" applyBorder="1" applyAlignment="1">
      <alignment horizontal="center" vertical="top" wrapText="1"/>
    </xf>
    <xf numFmtId="0" fontId="15" fillId="9" borderId="1" xfId="7" applyFont="1" applyBorder="1" applyAlignment="1">
      <alignment horizontal="center" vertical="top" wrapText="1"/>
    </xf>
    <xf numFmtId="0" fontId="15" fillId="5" borderId="7" xfId="4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12" fillId="6" borderId="1" xfId="5" applyNumberFormat="1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4" fontId="16" fillId="7" borderId="3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3" fontId="16" fillId="7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3" applyFont="1" applyBorder="1" applyAlignment="1">
      <alignment horizontal="center" vertical="top" wrapText="1"/>
    </xf>
    <xf numFmtId="0" fontId="15" fillId="9" borderId="8" xfId="7" applyFont="1" applyBorder="1" applyAlignment="1">
      <alignment horizontal="center" vertical="top" wrapText="1"/>
    </xf>
    <xf numFmtId="0" fontId="17" fillId="3" borderId="1" xfId="2" applyFont="1" applyBorder="1" applyAlignment="1">
      <alignment vertical="top" wrapText="1"/>
    </xf>
    <xf numFmtId="0" fontId="15" fillId="8" borderId="1" xfId="6" applyFont="1" applyBorder="1" applyAlignment="1">
      <alignment vertical="top" wrapText="1"/>
    </xf>
    <xf numFmtId="4" fontId="15" fillId="8" borderId="6" xfId="6" applyNumberFormat="1" applyFont="1" applyBorder="1" applyAlignment="1">
      <alignment horizontal="right" vertical="top" wrapText="1" indent="1"/>
    </xf>
    <xf numFmtId="0" fontId="15" fillId="8" borderId="6" xfId="6" applyFont="1" applyBorder="1" applyAlignment="1">
      <alignment vertical="top" wrapText="1"/>
    </xf>
    <xf numFmtId="0" fontId="17" fillId="8" borderId="1" xfId="6" applyFont="1" applyBorder="1" applyAlignment="1">
      <alignment horizontal="left" vertical="top" wrapText="1"/>
    </xf>
    <xf numFmtId="0" fontId="17" fillId="4" borderId="1" xfId="3" applyFont="1" applyBorder="1" applyAlignment="1">
      <alignment horizontal="left" vertical="top" wrapText="1"/>
    </xf>
    <xf numFmtId="0" fontId="17" fillId="4" borderId="6" xfId="3" applyFont="1" applyBorder="1" applyAlignment="1">
      <alignment horizontal="left" vertical="top" wrapText="1"/>
    </xf>
    <xf numFmtId="0" fontId="24" fillId="4" borderId="5" xfId="3" applyFont="1" applyBorder="1" applyAlignment="1" applyProtection="1">
      <alignment horizontal="center" vertical="top" wrapText="1"/>
      <protection locked="0"/>
    </xf>
    <xf numFmtId="4" fontId="24" fillId="4" borderId="1" xfId="3" applyNumberFormat="1" applyFont="1" applyBorder="1" applyAlignment="1">
      <alignment horizontal="right" vertical="top" wrapText="1" indent="1"/>
    </xf>
    <xf numFmtId="0" fontId="15" fillId="16" borderId="5" xfId="12" applyFont="1" applyBorder="1" applyAlignment="1">
      <alignment horizontal="center" vertical="top" wrapText="1"/>
    </xf>
    <xf numFmtId="0" fontId="15" fillId="16" borderId="2" xfId="12" applyFont="1" applyBorder="1" applyAlignment="1">
      <alignment horizontal="center" vertical="top" wrapText="1"/>
    </xf>
    <xf numFmtId="0" fontId="15" fillId="16" borderId="1" xfId="12" applyFont="1" applyBorder="1" applyAlignment="1">
      <alignment horizontal="left" vertical="top" wrapText="1"/>
    </xf>
    <xf numFmtId="2" fontId="15" fillId="16" borderId="1" xfId="12" applyNumberFormat="1" applyFont="1" applyBorder="1" applyAlignment="1">
      <alignment horizontal="left" vertical="top" wrapText="1"/>
    </xf>
    <xf numFmtId="4" fontId="15" fillId="16" borderId="1" xfId="12" applyNumberFormat="1" applyFont="1" applyBorder="1" applyAlignment="1">
      <alignment horizontal="right" vertical="top" wrapText="1"/>
    </xf>
    <xf numFmtId="4" fontId="15" fillId="16" borderId="3" xfId="12" applyNumberFormat="1" applyFont="1" applyBorder="1" applyAlignment="1">
      <alignment horizontal="right" vertical="top" wrapText="1"/>
    </xf>
    <xf numFmtId="0" fontId="15" fillId="16" borderId="1" xfId="12" applyFont="1" applyBorder="1" applyAlignment="1">
      <alignment horizontal="right" vertical="top" wrapText="1"/>
    </xf>
    <xf numFmtId="4" fontId="15" fillId="16" borderId="1" xfId="12" applyNumberFormat="1" applyFont="1" applyBorder="1" applyAlignment="1">
      <alignment horizontal="right" vertical="top" wrapText="1" indent="1"/>
    </xf>
    <xf numFmtId="4" fontId="15" fillId="16" borderId="16" xfId="12" applyNumberFormat="1" applyFont="1" applyBorder="1" applyAlignment="1">
      <alignment horizontal="right" vertical="top" wrapText="1" indent="1"/>
    </xf>
    <xf numFmtId="0" fontId="15" fillId="16" borderId="6" xfId="12" applyFont="1" applyBorder="1" applyAlignment="1">
      <alignment horizontal="left" vertical="top" wrapText="1"/>
    </xf>
    <xf numFmtId="0" fontId="15" fillId="16" borderId="7" xfId="12" applyFont="1" applyBorder="1" applyAlignment="1">
      <alignment horizontal="center" vertical="top" wrapText="1"/>
    </xf>
    <xf numFmtId="0" fontId="15" fillId="16" borderId="5" xfId="12" applyFont="1" applyBorder="1" applyAlignment="1" applyProtection="1">
      <alignment horizontal="center" vertical="top" wrapText="1"/>
      <protection locked="0"/>
    </xf>
    <xf numFmtId="4" fontId="15" fillId="16" borderId="6" xfId="12" applyNumberFormat="1" applyFont="1" applyBorder="1" applyAlignment="1">
      <alignment horizontal="right" vertical="top" wrapText="1" indent="1"/>
    </xf>
    <xf numFmtId="0" fontId="15" fillId="16" borderId="1" xfId="12" applyFont="1" applyBorder="1" applyAlignment="1">
      <alignment vertical="top" wrapText="1"/>
    </xf>
    <xf numFmtId="0" fontId="15" fillId="16" borderId="6" xfId="12" applyFont="1" applyBorder="1" applyAlignment="1">
      <alignment vertical="top" wrapText="1"/>
    </xf>
    <xf numFmtId="4" fontId="15" fillId="16" borderId="3" xfId="12" applyNumberFormat="1" applyFont="1" applyBorder="1" applyAlignment="1">
      <alignment horizontal="right" vertical="top" wrapText="1" indent="1"/>
    </xf>
    <xf numFmtId="0" fontId="15" fillId="16" borderId="6" xfId="12" applyFont="1" applyBorder="1" applyAlignment="1">
      <alignment horizontal="center" vertical="top" wrapText="1"/>
    </xf>
    <xf numFmtId="0" fontId="15" fillId="16" borderId="1" xfId="12" applyFont="1" applyBorder="1" applyAlignment="1">
      <alignment horizontal="center" vertical="top" wrapText="1"/>
    </xf>
    <xf numFmtId="0" fontId="15" fillId="16" borderId="1" xfId="12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22" fillId="10" borderId="11" xfId="8" applyNumberFormat="1" applyFont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22" fillId="10" borderId="14" xfId="8" applyNumberFormat="1" applyFont="1" applyBorder="1" applyAlignment="1">
      <alignment horizontal="left" indent="1"/>
    </xf>
    <xf numFmtId="0" fontId="0" fillId="0" borderId="15" xfId="0" applyBorder="1" applyAlignment="1">
      <alignment horizontal="left" indent="1"/>
    </xf>
    <xf numFmtId="4" fontId="22" fillId="10" borderId="15" xfId="8" applyNumberFormat="1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4" fontId="22" fillId="10" borderId="14" xfId="8" applyNumberFormat="1" applyFont="1" applyBorder="1" applyAlignment="1"/>
    <xf numFmtId="4" fontId="22" fillId="10" borderId="15" xfId="8" applyNumberFormat="1" applyFont="1" applyBorder="1" applyAlignment="1"/>
    <xf numFmtId="4" fontId="22" fillId="10" borderId="11" xfId="8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</cellXfs>
  <cellStyles count="13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6" builtinId="46"/>
    <cellStyle name="20% - Accent6" xfId="5" builtinId="50"/>
    <cellStyle name="40% - Accent1" xfId="12" builtinId="31"/>
    <cellStyle name="40% - Accent6" xfId="7" builtinId="51"/>
    <cellStyle name="Accent5" xfId="9" builtinId="45"/>
    <cellStyle name="Accent6" xfId="10" builtinId="49"/>
    <cellStyle name="Calculation" xfId="8" builtinId="22"/>
    <cellStyle name="Normal" xfId="0" builtinId="0"/>
    <cellStyle name="Style 1" xfId="11"/>
  </cellStyles>
  <dxfs count="151"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alignment horizontal="right" textRotation="0" indent="0" justifyLastLine="0" shrinkToFit="0" readingOrder="0"/>
    </dxf>
    <dxf>
      <numFmt numFmtId="4" formatCode="#,##0.00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rgb="FF000000"/>
          <bgColor rgb="FFFFF2CC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5" defaultTableStyle="TableStyleMedium2" defaultPivotStyle="PivotStyleLight16">
    <tableStyle name="peta šarena" pivot="0" count="0"/>
    <tableStyle name="šarena" pivot="0" count="0"/>
    <tableStyle name="šarenilo" pivot="0" count="0"/>
    <tableStyle name="treća šarena" pivot="0" count="0"/>
    <tableStyle name="u bojama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2" name="Table1461113" displayName="Table1461113" ref="A4:M18" totalsRowShown="0" headerRowDxfId="150" dataDxfId="148" headerRowBorderDxfId="149" tableBorderDxfId="147" totalsRowBorderDxfId="146">
  <autoFilter ref="A4:M18"/>
  <tableColumns count="13">
    <tableColumn id="12" name="Oznaka usluge" dataDxfId="145"/>
    <tableColumn id="1" name="R.br." dataDxfId="144"/>
    <tableColumn id="2" name="Mjesto održavanja sastanka" dataDxfId="143"/>
    <tableColumn id="3" name="Datum održavanja sastanka" dataDxfId="142"/>
    <tableColumn id="4" name="Usluga" dataDxfId="141"/>
    <tableColumn id="5" name="Jedinica mjere" dataDxfId="140"/>
    <tableColumn id="6" name="Jedinična cijena bez PDV-a" dataDxfId="139"/>
    <tableColumn id="10" name="Jedinična cijena s uključenim PDV-om" dataDxfId="138" dataCellStyle="20% - Accent5"/>
    <tableColumn id="11" name="Količina" dataDxfId="137" dataCellStyle="40% - Accent6"/>
    <tableColumn id="7" name="Cijena bez PDV-a" dataDxfId="136">
      <calculatedColumnFormula>Table1461113[[#This Row],[Jedinična cijena bez PDV-a]]*Table1461113[[#This Row],[Količina]]</calculatedColumnFormula>
    </tableColumn>
    <tableColumn id="15" name="Iznos PDV-a" dataDxfId="135" dataCellStyle="40% - Accent6">
      <calculatedColumnFormula>+Table1461113[[#This Row],[Cijena s uključenim PDV-om]]-Table1461113[[#This Row],[Cijena bez PDV-a]]</calculatedColumnFormula>
    </tableColumn>
    <tableColumn id="8" name="Cijena s uključenim PDV-om" dataDxfId="134">
      <calculatedColumnFormula>Table1461113[[#This Row],[Jedinična cijena s uključenim PDV-om]]*Table1461113[[#This Row],[Količina]]</calculatedColumnFormula>
    </tableColumn>
    <tableColumn id="9" name="Detaljni opis usluge" dataDxfId="133" dataCellStyle="20% - Accent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4:M22" totalsRowShown="0" headerRowDxfId="132" dataDxfId="130" headerRowBorderDxfId="131" tableBorderDxfId="129" totalsRowBorderDxfId="128" dataCellStyle="20% - Accent4">
  <autoFilter ref="A4:M22"/>
  <tableColumns count="13">
    <tableColumn id="12" name="Oznaka usluge" dataDxfId="127" dataCellStyle="20% - Accent4"/>
    <tableColumn id="1" name="R.br." dataDxfId="126" dataCellStyle="20% - Accent4"/>
    <tableColumn id="2" name="Mjesto pružanja usluge" dataDxfId="125" dataCellStyle="20% - Accent4"/>
    <tableColumn id="3" name="Datum pružanja usluge" dataDxfId="124" dataCellStyle="20% - Accent4"/>
    <tableColumn id="4" name="Usluga" dataDxfId="123" dataCellStyle="20% - Accent4"/>
    <tableColumn id="5" name="Jedinica mjere" dataDxfId="122" dataCellStyle="20% - Accent4"/>
    <tableColumn id="6" name="Jedinična cijena bez PDV-a" dataDxfId="121" dataCellStyle="20% - Accent4"/>
    <tableColumn id="10" name="Jedinična cijena s uključenim PDV-om" dataDxfId="120" dataCellStyle="20% - Accent4"/>
    <tableColumn id="11" name="Količina" dataDxfId="119" dataCellStyle="20% - Accent4"/>
    <tableColumn id="7" name="Cijena bez PDV-a" dataDxfId="118" dataCellStyle="20% - Accent4">
      <calculatedColumnFormula>Table6[[#This Row],[Jedinična cijena bez PDV-a]]*Table6[[#This Row],[Količina]]</calculatedColumnFormula>
    </tableColumn>
    <tableColumn id="13" name="Iznos PDV-a" dataDxfId="117" dataCellStyle="20% - Accent6">
      <calculatedColumnFormula>+Table6[[#This Row],[Cijena s uključenim PDV-om]]-Table6[[#This Row],[Cijena bez PDV-a]]</calculatedColumnFormula>
    </tableColumn>
    <tableColumn id="8" name="Cijena s uključenim PDV-om" dataDxfId="116" dataCellStyle="20% - Accent4">
      <calculatedColumnFormula>Table6[[#This Row],[Jedinična cijena s uključenim PDV-om]]*Table6[[#This Row],[Količina]]</calculatedColumnFormula>
    </tableColumn>
    <tableColumn id="9" name="Detaljni opis usluge" dataDxfId="115" dataCellStyle="20% - Accent4"/>
  </tableColumns>
  <tableStyleInfo name="šarena" showFirstColumn="0" showLastColumn="0" showRowStripes="1" showColumnStripes="0"/>
</table>
</file>

<file path=xl/tables/table3.xml><?xml version="1.0" encoding="utf-8"?>
<table xmlns="http://schemas.openxmlformats.org/spreadsheetml/2006/main" id="5" name="Table146" displayName="Table146" ref="A4:M36" totalsRowShown="0" headerRowDxfId="114" dataDxfId="112" headerRowBorderDxfId="113" tableBorderDxfId="111" totalsRowBorderDxfId="110">
  <autoFilter ref="A4:M36"/>
  <tableColumns count="13">
    <tableColumn id="12" name="Oznaka usluge" dataDxfId="109"/>
    <tableColumn id="1" name="R.br." dataDxfId="108"/>
    <tableColumn id="2" name="Mjesto održavanja sastanka" dataDxfId="107"/>
    <tableColumn id="3" name="Datum održavanja sastanka" dataDxfId="106"/>
    <tableColumn id="4" name="Usluga" dataDxfId="105"/>
    <tableColumn id="11" name="Jedinica mjere" dataDxfId="104" dataCellStyle="20% - Accent4"/>
    <tableColumn id="5" name="Jedinična cijena bez PDV-a" dataDxfId="103"/>
    <tableColumn id="10" name="Jedinična cijena s uključenim PDV-om" dataDxfId="102" dataCellStyle="20% - Accent4"/>
    <tableColumn id="6" name="Količina" dataDxfId="101"/>
    <tableColumn id="7" name="Cijena bez PDV-a" dataDxfId="100" dataCellStyle="20% - Accent4">
      <calculatedColumnFormula>+Table146[[#This Row],[Količina]]*Table146[[#This Row],[Jedinična cijena bez PDV-a]]</calculatedColumnFormula>
    </tableColumn>
    <tableColumn id="13" name="Iznos PDV-a" dataDxfId="99" dataCellStyle="20% - Accent4">
      <calculatedColumnFormula>+Table146[[#This Row],[Cijena s uključenim PDV-om]]-Table146[[#This Row],[Cijena bez PDV-a]]</calculatedColumnFormula>
    </tableColumn>
    <tableColumn id="8" name="Cijena s uključenim PDV-om" dataDxfId="98">
      <calculatedColumnFormula>Table146[[#This Row],[Jedinična cijena s uključenim PDV-om]]*Table146[[#This Row],[Količina]]</calculatedColumnFormula>
    </tableColumn>
    <tableColumn id="9" name="Detaljni opis usluge" dataDxfId="97" dataCellStyle="20% - Accent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4:L94" totalsRowShown="0" headerRowDxfId="96" dataDxfId="94" headerRowBorderDxfId="95" tableBorderDxfId="93" totalsRowBorderDxfId="92">
  <autoFilter ref="A4:L94"/>
  <tableColumns count="12">
    <tableColumn id="9" name="Oznaka usluge" dataDxfId="91"/>
    <tableColumn id="1" name="R.br." dataDxfId="90"/>
    <tableColumn id="2" name="Mjesto održavanja sastanka" dataDxfId="89"/>
    <tableColumn id="3" name="Datum održavanja sastanka" dataDxfId="88"/>
    <tableColumn id="4" name="Usluga" dataDxfId="87"/>
    <tableColumn id="5" name="Jedinica mjere" dataDxfId="86"/>
    <tableColumn id="11" name="Jedinična cijena bez PDV-a" dataDxfId="85" dataCellStyle="20% - Accent4"/>
    <tableColumn id="10" name="Jedinična cijena s uključenim PDV-om" dataDxfId="84" dataCellStyle="20% - Accent4"/>
    <tableColumn id="6" name="Količina" dataDxfId="83"/>
    <tableColumn id="7" name="Cijena bez PDV-a" dataDxfId="82">
      <calculatedColumnFormula>Table1[[#This Row],[Jedinična cijena bez PDV-a]]*Table1[[#This Row],[Količina]]</calculatedColumnFormula>
    </tableColumn>
    <tableColumn id="13" name="Iznos PDV-a" dataDxfId="81" dataCellStyle="20% - Accent4">
      <calculatedColumnFormula>+Table1[[#This Row],[Cijena s uključenim PDV-om]]-Table1[[#This Row],[Cijena bez PDV-a]]</calculatedColumnFormula>
    </tableColumn>
    <tableColumn id="8" name="Cijena s uključenim PDV-om" dataDxfId="80">
      <calculatedColumnFormula>Table1[[#This Row],[Jedinična cijena s uključenim PDV-om]]*Table1[[#This Row],[Količina]]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3" name="Table14" displayName="Table14" ref="A4:M36" totalsRowShown="0" headerRowDxfId="79" dataDxfId="77" headerRowBorderDxfId="78" tableBorderDxfId="76" totalsRowBorderDxfId="75">
  <autoFilter ref="A4:M36"/>
  <tableColumns count="13">
    <tableColumn id="12" name="Oznaka usluge" dataDxfId="74"/>
    <tableColumn id="1" name="R.br." dataDxfId="73"/>
    <tableColumn id="2" name="Mjesto održavanja sastanka" dataDxfId="72"/>
    <tableColumn id="3" name="Datum održavanja sastanka" dataDxfId="71"/>
    <tableColumn id="4" name="Usluga" dataDxfId="70"/>
    <tableColumn id="5" name="Jedinica mjere" dataDxfId="69"/>
    <tableColumn id="6" name="Jedinična cijena bez PDV-a" dataDxfId="68"/>
    <tableColumn id="7" name="Jedinična cijena s uključenim PDV-om" dataDxfId="67"/>
    <tableColumn id="11" name="Količina" dataDxfId="66" dataCellStyle="20% - Accent4"/>
    <tableColumn id="10" name="Cijena bez PDV-a" dataDxfId="65" dataCellStyle="20% - Accent4">
      <calculatedColumnFormula>Table14[[#This Row],[Jedinična cijena bez PDV-a]]*Table14[[#This Row],[Količina]]</calculatedColumnFormula>
    </tableColumn>
    <tableColumn id="13" name="Iznos PDV-a" dataDxfId="64" dataCellStyle="20% - Accent4">
      <calculatedColumnFormula>+Table14[[#This Row],[Cijena s uključenim PDV-om]]-Table14[[#This Row],[Cijena bez PDV-a]]</calculatedColumnFormula>
    </tableColumn>
    <tableColumn id="8" name="Cijena s uključenim PDV-om" dataDxfId="63">
      <calculatedColumnFormula>Table14[[#This Row],[Jedinična cijena s uključenim PDV-om]]*Table14[[#This Row],[Količina]]</calculatedColumnFormula>
    </tableColumn>
    <tableColumn id="9" name="Detaljni opis usluge" dataDxfId="62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7" name="Table14898" displayName="Table14898" ref="A4:M12" totalsRowShown="0" headerRowDxfId="61" dataDxfId="59" headerRowBorderDxfId="60" tableBorderDxfId="58" totalsRowBorderDxfId="57">
  <autoFilter ref="A4:M12"/>
  <tableColumns count="13">
    <tableColumn id="1" name="Oznaka usluge" dataDxfId="56"/>
    <tableColumn id="17" name="R.br." dataDxfId="55" dataCellStyle="20% - Accent4"/>
    <tableColumn id="2" name="Mjesto pružanja usluge" dataDxfId="54"/>
    <tableColumn id="3" name="Datum pružanja usluge" dataDxfId="53"/>
    <tableColumn id="4" name="Usluga" dataDxfId="52"/>
    <tableColumn id="5" name="Jedinica mjere" dataDxfId="51"/>
    <tableColumn id="12" name="Jedinična cijena bez PDV-a" dataDxfId="50" dataCellStyle="20% - Accent4"/>
    <tableColumn id="11" name="Jedinična cijena s uključenim PDV-om" dataDxfId="49" dataCellStyle="20% - Accent4"/>
    <tableColumn id="6" name="Količina" dataDxfId="48"/>
    <tableColumn id="7" name="Cijena bez PDV-a" dataDxfId="47">
      <calculatedColumnFormula>Table14898[[#This Row],[Jedinična cijena bez PDV-a]]*Table14898[[#This Row],[Količina]]</calculatedColumnFormula>
    </tableColumn>
    <tableColumn id="10" name="Iznos PDV-a" dataDxfId="46" dataCellStyle="20% - Accent4">
      <calculatedColumnFormula>+Table14898[[#This Row],[Cijena s uključenim PDV-om]]-Table14898[[#This Row],[Cijena bez PDV-a]]</calculatedColumnFormula>
    </tableColumn>
    <tableColumn id="8" name="Cijena s uključenim PDV-om" dataDxfId="45">
      <calculatedColumnFormula>Table14898[[#This Row],[Jedinična cijena s uključenim PDV-om]]*Table14898[[#This Row],[Količina]]</calculatedColumnFormula>
    </tableColumn>
    <tableColumn id="9" name="Detaljni opis usluge" dataDxfId="44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4:M20" totalsRowShown="0" headerRowDxfId="43" dataDxfId="41" headerRowBorderDxfId="42" tableBorderDxfId="40" totalsRowBorderDxfId="39" dataCellStyle="20% - Accent4">
  <autoFilter ref="A4:M20"/>
  <tableColumns count="13">
    <tableColumn id="1" name="Oznaka usluge" dataDxfId="38" dataCellStyle="20% - Accent4"/>
    <tableColumn id="10" name="R.br." dataDxfId="37" dataCellStyle="20% - Accent4"/>
    <tableColumn id="2" name="Mjesto održavanja sastanka" dataDxfId="36" dataCellStyle="20% - Accent4"/>
    <tableColumn id="3" name="Datum održavanja sastanka" dataDxfId="35" dataCellStyle="20% - Accent4"/>
    <tableColumn id="4" name="Usluga" dataDxfId="34" dataCellStyle="20% - Accent4"/>
    <tableColumn id="5" name="Jedinica mjere" dataDxfId="33" dataCellStyle="20% - Accent4"/>
    <tableColumn id="6" name="Jedinična cijena bez PDV-a" dataDxfId="32" dataCellStyle="20% - Accent4"/>
    <tableColumn id="11" name="Jedinična cijena s uključenim PDV-om" dataDxfId="31" dataCellStyle="20% - Accent4"/>
    <tableColumn id="12" name="Količina" dataDxfId="30" dataCellStyle="20% - Accent4"/>
    <tableColumn id="7" name="Cijena bez PDV-a" dataDxfId="29" dataCellStyle="20% - Accent4">
      <calculatedColumnFormula>Table4[[#This Row],[Jedinična cijena bez PDV-a]]*Table4[[#This Row],[Količina]]</calculatedColumnFormula>
    </tableColumn>
    <tableColumn id="13" name="Iznos PDV-a" dataDxfId="28" dataCellStyle="20% - Accent4">
      <calculatedColumnFormula>+Table4[[#This Row],[Cijena s uključenim PDV-om]]-Table4[[#This Row],[Cijena bez PDV-a]]</calculatedColumnFormula>
    </tableColumn>
    <tableColumn id="8" name="Cijena s uključenim PDV-om" dataDxfId="27" dataCellStyle="20% - Accent4">
      <calculatedColumnFormula>Table4[[#This Row],[Jedinična cijena s uključenim PDV-om]]*Table4[[#This Row],[Količina]]</calculatedColumnFormula>
    </tableColumn>
    <tableColumn id="9" name="Detaljni opis usluge" dataDxfId="26" dataCellStyle="20% - Accent4"/>
  </tableColumns>
  <tableStyleInfo name="šarena" showFirstColumn="0" showLastColumn="0" showRowStripes="1" showColumnStripes="0"/>
</table>
</file>

<file path=xl/tables/table8.xml><?xml version="1.0" encoding="utf-8"?>
<table xmlns="http://schemas.openxmlformats.org/spreadsheetml/2006/main" id="2" name="Table43" displayName="Table43" ref="A4:L11" totalsRowShown="0" headerRowDxfId="25" dataDxfId="23" headerRowBorderDxfId="24" tableBorderDxfId="22" totalsRowBorderDxfId="21" dataCellStyle="20% - Accent4">
  <autoFilter ref="A4:L11"/>
  <tableColumns count="12">
    <tableColumn id="1" name="Oznaka usluge" dataDxfId="20" dataCellStyle="20% - Accent4"/>
    <tableColumn id="10" name="R.br." dataDxfId="19"/>
    <tableColumn id="2" name="Mjesto održavanja sastanka" dataDxfId="18" dataCellStyle="20% - Accent4"/>
    <tableColumn id="3" name="Datum održavanja sastanka" dataDxfId="17" dataCellStyle="20% - Accent4"/>
    <tableColumn id="4" name="Usluga" dataDxfId="16" dataCellStyle="20% - Accent4"/>
    <tableColumn id="5" name="Jedinica mjere" dataDxfId="15" dataCellStyle="20% - Accent4"/>
    <tableColumn id="11" name="Jedinična cijena bez PDV-a" dataDxfId="14"/>
    <tableColumn id="12" name="Jedinična cijena s uključenim PDV-om" dataDxfId="13"/>
    <tableColumn id="6" name="Količina" dataDxfId="12" dataCellStyle="20% - Accent4"/>
    <tableColumn id="7" name="Cijena bez PDV-a" dataDxfId="11" dataCellStyle="20% - Accent4">
      <calculatedColumnFormula>Table43[[#This Row],[Jedinična cijena bez PDV-a]]*Table43[[#This Row],[Količina]]</calculatedColumnFormula>
    </tableColumn>
    <tableColumn id="13" name="Iznos PDV-a" dataDxfId="10">
      <calculatedColumnFormula>+Table43[[#This Row],[Cijena s uključenim PDV-om]]-Table43[[#This Row],[Cijena bez PDV-a]]</calculatedColumnFormula>
    </tableColumn>
    <tableColumn id="8" name="Cijena s uključenim PDV-om" dataDxfId="9" dataCellStyle="20% - Accent4">
      <calculatedColumnFormula>Table43[[#This Row],[Jedinična cijena s uključenim PDV-om]]*Table43[[#This Row],[Količina]]</calculatedColumnFormula>
    </tableColumn>
  </tableColumns>
  <tableStyleInfo name="šarena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4:D12" totalsRowShown="0" headerRowDxfId="8" dataDxfId="6" headerRowBorderDxfId="7" tableBorderDxfId="5" totalsRowBorderDxfId="4">
  <autoFilter ref="A4:D12"/>
  <tableColumns count="4">
    <tableColumn id="1" name="Usluga" dataDxfId="3"/>
    <tableColumn id="2" name="Cijena bez PDV-a" dataDxfId="2"/>
    <tableColumn id="4" name="Iznos PDV-a" dataDxfId="1">
      <calculatedColumnFormula>Table9[[#This Row],[Cijena s uključenim PDV-om]]-Table9[[#This Row],[Cijena bez PDV-a]]</calculatedColumnFormula>
    </tableColumn>
    <tableColumn id="3" name="Cijena s uključenim PDV-om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showGridLines="0" tabSelected="1" zoomScaleNormal="100" workbookViewId="0">
      <selection activeCell="R47" sqref="R47"/>
    </sheetView>
  </sheetViews>
  <sheetFormatPr defaultRowHeight="15" x14ac:dyDescent="0.25"/>
  <sheetData>
    <row r="2" spans="2:13" x14ac:dyDescent="0.25">
      <c r="B2" s="207" t="s">
        <v>232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2:13" x14ac:dyDescent="0.25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x14ac:dyDescent="0.2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6" spans="2:13" x14ac:dyDescent="0.25">
      <c r="B6" s="201" t="s">
        <v>115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2:13" x14ac:dyDescent="0.25"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2:13" x14ac:dyDescent="0.25"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</row>
    <row r="10" spans="2:13" ht="35.25" customHeight="1" x14ac:dyDescent="0.25">
      <c r="B10" s="201"/>
      <c r="C10" s="202"/>
      <c r="D10" s="202"/>
      <c r="E10" s="202"/>
      <c r="F10" s="202"/>
      <c r="G10" s="202"/>
    </row>
    <row r="13" spans="2:13" x14ac:dyDescent="0.25">
      <c r="B13" s="203" t="s">
        <v>121</v>
      </c>
      <c r="C13" s="204"/>
      <c r="D13" s="204"/>
      <c r="E13" s="204"/>
      <c r="F13" s="204"/>
      <c r="G13" s="204"/>
      <c r="H13" s="205"/>
      <c r="I13" s="205"/>
      <c r="J13" s="205"/>
      <c r="K13" s="205"/>
      <c r="L13" s="205"/>
      <c r="M13" s="205"/>
    </row>
    <row r="14" spans="2:13" x14ac:dyDescent="0.25">
      <c r="B14" s="204"/>
      <c r="C14" s="204"/>
      <c r="D14" s="204"/>
      <c r="E14" s="204"/>
      <c r="F14" s="204"/>
      <c r="G14" s="204"/>
      <c r="H14" s="205"/>
      <c r="I14" s="205"/>
      <c r="J14" s="205"/>
      <c r="K14" s="205"/>
      <c r="L14" s="205"/>
      <c r="M14" s="205"/>
    </row>
    <row r="15" spans="2:13" x14ac:dyDescent="0.25">
      <c r="B15" s="204"/>
      <c r="C15" s="204"/>
      <c r="D15" s="204"/>
      <c r="E15" s="204"/>
      <c r="F15" s="204"/>
      <c r="G15" s="204"/>
      <c r="H15" s="205"/>
      <c r="I15" s="205"/>
      <c r="J15" s="205"/>
      <c r="K15" s="205"/>
      <c r="L15" s="205"/>
      <c r="M15" s="205"/>
    </row>
    <row r="16" spans="2:13" x14ac:dyDescent="0.25">
      <c r="B16" s="204"/>
      <c r="C16" s="204"/>
      <c r="D16" s="204"/>
      <c r="E16" s="204"/>
      <c r="F16" s="204"/>
      <c r="G16" s="204"/>
      <c r="H16" s="205"/>
      <c r="I16" s="205"/>
      <c r="J16" s="205"/>
      <c r="K16" s="205"/>
      <c r="L16" s="205"/>
      <c r="M16" s="205"/>
    </row>
    <row r="17" spans="2:13" x14ac:dyDescent="0.25">
      <c r="B17" s="204"/>
      <c r="C17" s="204"/>
      <c r="D17" s="204"/>
      <c r="E17" s="204"/>
      <c r="F17" s="204"/>
      <c r="G17" s="204"/>
      <c r="H17" s="205"/>
      <c r="I17" s="205"/>
      <c r="J17" s="205"/>
      <c r="K17" s="205"/>
      <c r="L17" s="205"/>
      <c r="M17" s="205"/>
    </row>
    <row r="18" spans="2:13" x14ac:dyDescent="0.25">
      <c r="B18" s="204"/>
      <c r="C18" s="204"/>
      <c r="D18" s="204"/>
      <c r="E18" s="204"/>
      <c r="F18" s="204"/>
      <c r="G18" s="204"/>
      <c r="H18" s="205"/>
      <c r="I18" s="205"/>
      <c r="J18" s="205"/>
      <c r="K18" s="205"/>
      <c r="L18" s="205"/>
      <c r="M18" s="205"/>
    </row>
    <row r="19" spans="2:13" x14ac:dyDescent="0.25">
      <c r="B19" s="204"/>
      <c r="C19" s="204"/>
      <c r="D19" s="204"/>
      <c r="E19" s="204"/>
      <c r="F19" s="204"/>
      <c r="G19" s="204"/>
      <c r="H19" s="205"/>
      <c r="I19" s="205"/>
      <c r="J19" s="205"/>
      <c r="K19" s="205"/>
      <c r="L19" s="205"/>
      <c r="M19" s="205"/>
    </row>
    <row r="20" spans="2:13" ht="77.25" customHeight="1" x14ac:dyDescent="0.25">
      <c r="B20" s="204"/>
      <c r="C20" s="204"/>
      <c r="D20" s="204"/>
      <c r="E20" s="204"/>
      <c r="F20" s="204"/>
      <c r="G20" s="204"/>
      <c r="H20" s="205"/>
      <c r="I20" s="205"/>
      <c r="J20" s="205"/>
      <c r="K20" s="205"/>
      <c r="L20" s="205"/>
      <c r="M20" s="205"/>
    </row>
    <row r="21" spans="2:13" x14ac:dyDescent="0.25">
      <c r="B21" s="206" t="s">
        <v>114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2:13" x14ac:dyDescent="0.25"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2:13" x14ac:dyDescent="0.25"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</row>
  </sheetData>
  <sheetProtection algorithmName="SHA-512" hashValue="+iJKjp6ub6QPEA/mGq9Nt90fmNx2ais7Ln/KxwhBYrwmPGFufe2iU0TOnEJvHtgajKUP24FT3eoivzDOWRpYSA==" saltValue="p74DRO0RxfHAJKV8WHPM+w==" spinCount="100000" sheet="1" objects="1" scenarios="1"/>
  <mergeCells count="5">
    <mergeCell ref="B10:G10"/>
    <mergeCell ref="B13:M20"/>
    <mergeCell ref="B21:M23"/>
    <mergeCell ref="B2:M4"/>
    <mergeCell ref="B6:M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&amp;L&amp;8&amp;A&amp;R&amp;8&amp;A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showGridLines="0" zoomScale="80" zoomScaleNormal="80" workbookViewId="0">
      <pane ySplit="4" topLeftCell="A5" activePane="bottomLeft" state="frozen"/>
      <selection pane="bottomLeft" activeCell="G62" sqref="G62"/>
    </sheetView>
  </sheetViews>
  <sheetFormatPr defaultRowHeight="15" x14ac:dyDescent="0.25"/>
  <cols>
    <col min="1" max="1" width="57.28515625" customWidth="1"/>
    <col min="2" max="3" width="40.42578125" customWidth="1"/>
    <col min="4" max="4" width="43.5703125" customWidth="1"/>
  </cols>
  <sheetData>
    <row r="2" spans="1:4" ht="21" x14ac:dyDescent="0.35">
      <c r="A2" s="218" t="s">
        <v>116</v>
      </c>
      <c r="B2" s="219"/>
      <c r="C2" s="219"/>
      <c r="D2" s="219"/>
    </row>
    <row r="4" spans="1:4" s="164" customFormat="1" ht="22.9" customHeight="1" x14ac:dyDescent="0.25">
      <c r="A4" s="163" t="s">
        <v>0</v>
      </c>
      <c r="B4" s="163" t="s">
        <v>123</v>
      </c>
      <c r="C4" s="163" t="s">
        <v>197</v>
      </c>
      <c r="D4" s="163" t="s">
        <v>124</v>
      </c>
    </row>
    <row r="5" spans="1:4" ht="23.25" x14ac:dyDescent="0.25">
      <c r="A5" s="63" t="s">
        <v>166</v>
      </c>
      <c r="B5" s="68">
        <f>'A-Smještaj sudionika'!J19</f>
        <v>0</v>
      </c>
      <c r="C5" s="69">
        <f>Table9[[#This Row],[Cijena s uključenim PDV-om]]-Table9[[#This Row],[Cijena bez PDV-a]]</f>
        <v>0</v>
      </c>
      <c r="D5" s="69">
        <f>'A-Smještaj sudionika'!L19</f>
        <v>0</v>
      </c>
    </row>
    <row r="6" spans="1:4" ht="23.25" x14ac:dyDescent="0.25">
      <c r="A6" s="63" t="s">
        <v>167</v>
      </c>
      <c r="B6" s="68">
        <f>'B-Prijevoz sudionika'!J23</f>
        <v>0</v>
      </c>
      <c r="C6" s="69">
        <f>Table9[[#This Row],[Cijena s uključenim PDV-om]]-Table9[[#This Row],[Cijena bez PDV-a]]</f>
        <v>0</v>
      </c>
      <c r="D6" s="69">
        <f>'B-Prijevoz sudionika'!L23</f>
        <v>0</v>
      </c>
    </row>
    <row r="7" spans="1:4" ht="23.25" x14ac:dyDescent="0.25">
      <c r="A7" s="63" t="s">
        <v>168</v>
      </c>
      <c r="B7" s="68">
        <f>'C-Najam prostora'!J37</f>
        <v>0</v>
      </c>
      <c r="C7" s="69">
        <f>Table9[[#This Row],[Cijena s uključenim PDV-om]]-Table9[[#This Row],[Cijena bez PDV-a]]</f>
        <v>0</v>
      </c>
      <c r="D7" s="69">
        <f>'C-Najam prostora'!L37</f>
        <v>0</v>
      </c>
    </row>
    <row r="8" spans="1:4" ht="23.25" x14ac:dyDescent="0.25">
      <c r="A8" s="63" t="s">
        <v>169</v>
      </c>
      <c r="B8" s="68">
        <f>'D-Konferencijska oprema'!J95</f>
        <v>0</v>
      </c>
      <c r="C8" s="69">
        <f>Table9[[#This Row],[Cijena s uključenim PDV-om]]-Table9[[#This Row],[Cijena bez PDV-a]]</f>
        <v>0</v>
      </c>
      <c r="D8" s="69">
        <f>'D-Konferencijska oprema'!L95</f>
        <v>0</v>
      </c>
    </row>
    <row r="9" spans="1:4" ht="23.25" x14ac:dyDescent="0.25">
      <c r="A9" s="63" t="s">
        <v>170</v>
      </c>
      <c r="B9" s="68">
        <f>'E-Hotelske usluge hrane i pića'!J37</f>
        <v>0</v>
      </c>
      <c r="C9" s="69">
        <f>Table9[[#This Row],[Cijena s uključenim PDV-om]]-Table9[[#This Row],[Cijena bez PDV-a]]</f>
        <v>0</v>
      </c>
      <c r="D9" s="69">
        <f>'E-Hotelske usluge hrane i pića'!L37</f>
        <v>0</v>
      </c>
    </row>
    <row r="10" spans="1:4" ht="23.25" x14ac:dyDescent="0.25">
      <c r="A10" s="63" t="s">
        <v>171</v>
      </c>
      <c r="B10" s="68">
        <f>'F-Svečane večere'!J13</f>
        <v>0</v>
      </c>
      <c r="C10" s="69">
        <f>Table9[[#This Row],[Cijena s uključenim PDV-om]]-Table9[[#This Row],[Cijena bez PDV-a]]</f>
        <v>0</v>
      </c>
      <c r="D10" s="69">
        <f>'F-Svečane večere'!L13</f>
        <v>0</v>
      </c>
    </row>
    <row r="11" spans="1:4" ht="23.25" x14ac:dyDescent="0.25">
      <c r="A11" s="63" t="s">
        <v>172</v>
      </c>
      <c r="B11" s="68">
        <f>'G-Ostale usluge'!J21</f>
        <v>0</v>
      </c>
      <c r="C11" s="69">
        <f>Table9[[#This Row],[Cijena s uključenim PDV-om]]-Table9[[#This Row],[Cijena bez PDV-a]]</f>
        <v>0</v>
      </c>
      <c r="D11" s="69">
        <f>'G-Ostale usluge'!L21</f>
        <v>0</v>
      </c>
    </row>
    <row r="12" spans="1:4" ht="23.25" x14ac:dyDescent="0.25">
      <c r="A12" s="63" t="s">
        <v>165</v>
      </c>
      <c r="B12" s="68">
        <f>'H-Agencijska naknada'!J12</f>
        <v>0</v>
      </c>
      <c r="C12" s="69">
        <f>Table9[[#This Row],[Cijena s uključenim PDV-om]]-Table9[[#This Row],[Cijena bez PDV-a]]</f>
        <v>0</v>
      </c>
      <c r="D12" s="69">
        <f>'H-Agencijska naknada'!L12</f>
        <v>0</v>
      </c>
    </row>
    <row r="13" spans="1:4" ht="89.45" customHeight="1" x14ac:dyDescent="0.25">
      <c r="A13" s="64" t="s">
        <v>117</v>
      </c>
      <c r="B13" s="155">
        <f>SUBTOTAL(109,Table9[Cijena bez PDV-a])</f>
        <v>0</v>
      </c>
      <c r="C13" s="155">
        <f>SUBTOTAL(109,Table9[Iznos PDV-a])</f>
        <v>0</v>
      </c>
      <c r="D13" s="155">
        <f>SUBTOTAL(109,Table9[Cijena s uključenim PDV-om])</f>
        <v>0</v>
      </c>
    </row>
    <row r="19" spans="1:1" ht="26.25" x14ac:dyDescent="0.4">
      <c r="A19" s="4"/>
    </row>
  </sheetData>
  <sheetProtection algorithmName="SHA-512" hashValue="Bs0v5+tWiFPeucoOGoKUp1sYexnKnMG4Vt1jT62N8iVObF7jB0zJ8w/3EyN7cRjRFDxB7YsfMgx1tSXsAd5+cg==" saltValue="YU2GprDiljsc2EHfKD47Gw==" spinCount="100000" sheet="1" objects="1" scenarios="1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3" fitToHeight="9" orientation="landscape" r:id="rId1"/>
  <headerFooter>
    <oddFooter>&amp;L&amp;8&amp;A&amp;R&amp;8&amp;P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showGridLines="0" zoomScale="80" zoomScaleNormal="80" workbookViewId="0">
      <pane xSplit="1" ySplit="4" topLeftCell="B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K61" sqref="K61"/>
    </sheetView>
  </sheetViews>
  <sheetFormatPr defaultRowHeight="15" x14ac:dyDescent="0.25"/>
  <cols>
    <col min="1" max="1" width="10.85546875" style="117" customWidth="1"/>
    <col min="2" max="2" width="7.5703125" style="117" customWidth="1"/>
    <col min="3" max="3" width="25.7109375" customWidth="1"/>
    <col min="4" max="4" width="19.7109375" style="117" customWidth="1"/>
    <col min="5" max="5" width="36.5703125" customWidth="1"/>
    <col min="6" max="6" width="13.5703125" style="117" bestFit="1" customWidth="1"/>
    <col min="7" max="8" width="20.7109375" style="71" bestFit="1" customWidth="1"/>
    <col min="9" max="9" width="16.5703125" style="87" customWidth="1"/>
    <col min="10" max="11" width="22.140625" style="71" customWidth="1"/>
    <col min="12" max="12" width="24.5703125" style="71" customWidth="1"/>
    <col min="13" max="13" width="47.5703125" customWidth="1"/>
  </cols>
  <sheetData>
    <row r="2" spans="1:13" ht="21" x14ac:dyDescent="0.35">
      <c r="A2" s="153" t="s">
        <v>60</v>
      </c>
      <c r="B2" s="138"/>
      <c r="C2" s="66"/>
      <c r="D2" s="138"/>
      <c r="E2" s="66"/>
      <c r="F2" s="138"/>
      <c r="I2" s="86"/>
      <c r="M2" s="67"/>
    </row>
    <row r="3" spans="1:13" x14ac:dyDescent="0.25">
      <c r="E3" s="2"/>
    </row>
    <row r="4" spans="1:13" s="162" customFormat="1" ht="57.6" customHeight="1" x14ac:dyDescent="0.25">
      <c r="A4" s="156" t="s">
        <v>127</v>
      </c>
      <c r="B4" s="157" t="s">
        <v>24</v>
      </c>
      <c r="C4" s="158" t="s">
        <v>30</v>
      </c>
      <c r="D4" s="158" t="s">
        <v>29</v>
      </c>
      <c r="E4" s="158" t="s">
        <v>0</v>
      </c>
      <c r="F4" s="158" t="s">
        <v>122</v>
      </c>
      <c r="G4" s="159" t="s">
        <v>126</v>
      </c>
      <c r="H4" s="159" t="s">
        <v>125</v>
      </c>
      <c r="I4" s="160" t="s">
        <v>1</v>
      </c>
      <c r="J4" s="159" t="s">
        <v>123</v>
      </c>
      <c r="K4" s="159" t="s">
        <v>197</v>
      </c>
      <c r="L4" s="159" t="s">
        <v>124</v>
      </c>
      <c r="M4" s="161" t="s">
        <v>141</v>
      </c>
    </row>
    <row r="5" spans="1:13" ht="51.75" x14ac:dyDescent="0.25">
      <c r="A5" s="193" t="s">
        <v>128</v>
      </c>
      <c r="B5" s="193">
        <v>1</v>
      </c>
      <c r="C5" s="184" t="s">
        <v>242</v>
      </c>
      <c r="D5" s="198" t="s">
        <v>239</v>
      </c>
      <c r="E5" s="184" t="s">
        <v>205</v>
      </c>
      <c r="F5" s="182" t="s">
        <v>206</v>
      </c>
      <c r="G5" s="189"/>
      <c r="H5" s="189"/>
      <c r="I5" s="189">
        <v>20</v>
      </c>
      <c r="J5" s="189">
        <f>Table1461113[[#This Row],[Jedinična cijena bez PDV-a]]*Table1461113[[#This Row],[Količina]]</f>
        <v>0</v>
      </c>
      <c r="K5" s="189">
        <f>+Table1461113[[#This Row],[Cijena s uključenim PDV-om]]-Table1461113[[#This Row],[Cijena bez PDV-a]]</f>
        <v>0</v>
      </c>
      <c r="L5" s="189">
        <f>Table1461113[[#This Row],[Jedinična cijena s uključenim PDV-om]]*Table1461113[[#This Row],[Količina]]</f>
        <v>0</v>
      </c>
      <c r="M5" s="191" t="s">
        <v>252</v>
      </c>
    </row>
    <row r="6" spans="1:13" ht="93.75" customHeight="1" x14ac:dyDescent="0.25">
      <c r="A6" s="193" t="s">
        <v>128</v>
      </c>
      <c r="B6" s="193">
        <v>2</v>
      </c>
      <c r="C6" s="184" t="s">
        <v>242</v>
      </c>
      <c r="D6" s="198" t="s">
        <v>239</v>
      </c>
      <c r="E6" s="184" t="s">
        <v>208</v>
      </c>
      <c r="F6" s="182" t="s">
        <v>207</v>
      </c>
      <c r="G6" s="189"/>
      <c r="H6" s="189"/>
      <c r="I6" s="189">
        <v>20</v>
      </c>
      <c r="J6" s="189">
        <f>Table1461113[[#This Row],[Jedinična cijena bez PDV-a]]*Table1461113[[#This Row],[Količina]]</f>
        <v>0</v>
      </c>
      <c r="K6" s="189">
        <f>+Table1461113[[#This Row],[Cijena s uključenim PDV-om]]-Table1461113[[#This Row],[Cijena bez PDV-a]]</f>
        <v>0</v>
      </c>
      <c r="L6" s="189">
        <f>Table1461113[[#This Row],[Jedinična cijena s uključenim PDV-om]]*Table1461113[[#This Row],[Količina]]</f>
        <v>0</v>
      </c>
      <c r="M6" s="191" t="s">
        <v>78</v>
      </c>
    </row>
    <row r="7" spans="1:13" ht="51.75" x14ac:dyDescent="0.25">
      <c r="A7" s="139" t="s">
        <v>128</v>
      </c>
      <c r="B7" s="119">
        <v>3</v>
      </c>
      <c r="C7" s="6" t="s">
        <v>98</v>
      </c>
      <c r="D7" s="171" t="s">
        <v>31</v>
      </c>
      <c r="E7" s="178" t="s">
        <v>205</v>
      </c>
      <c r="F7" s="171" t="s">
        <v>206</v>
      </c>
      <c r="G7" s="73"/>
      <c r="H7" s="73"/>
      <c r="I7" s="73">
        <v>40</v>
      </c>
      <c r="J7" s="73">
        <f>Table1461113[[#This Row],[Jedinična cijena bez PDV-a]]*Table1461113[[#This Row],[Količina]]</f>
        <v>0</v>
      </c>
      <c r="K7" s="73">
        <f>+Table1461113[[#This Row],[Cijena s uključenim PDV-om]]-Table1461113[[#This Row],[Cijena bez PDV-a]]</f>
        <v>0</v>
      </c>
      <c r="L7" s="73">
        <f>Table1461113[[#This Row],[Jedinična cijena s uključenim PDV-om]]*Table1461113[[#This Row],[Količina]]</f>
        <v>0</v>
      </c>
      <c r="M7" s="179" t="s">
        <v>233</v>
      </c>
    </row>
    <row r="8" spans="1:13" ht="87" customHeight="1" x14ac:dyDescent="0.25">
      <c r="A8" s="139" t="s">
        <v>128</v>
      </c>
      <c r="B8" s="119">
        <v>4</v>
      </c>
      <c r="C8" s="6" t="s">
        <v>98</v>
      </c>
      <c r="D8" s="171" t="s">
        <v>31</v>
      </c>
      <c r="E8" s="178" t="s">
        <v>208</v>
      </c>
      <c r="F8" s="171" t="s">
        <v>207</v>
      </c>
      <c r="G8" s="73"/>
      <c r="H8" s="73"/>
      <c r="I8" s="73">
        <v>40</v>
      </c>
      <c r="J8" s="73">
        <f>Table1461113[[#This Row],[Jedinična cijena bez PDV-a]]*Table1461113[[#This Row],[Količina]]</f>
        <v>0</v>
      </c>
      <c r="K8" s="73">
        <f>+Table1461113[[#This Row],[Cijena s uključenim PDV-om]]-Table1461113[[#This Row],[Cijena bez PDV-a]]</f>
        <v>0</v>
      </c>
      <c r="L8" s="73">
        <f>Table1461113[[#This Row],[Jedinična cijena s uključenim PDV-om]]*Table1461113[[#This Row],[Količina]]</f>
        <v>0</v>
      </c>
      <c r="M8" s="7" t="s">
        <v>78</v>
      </c>
    </row>
    <row r="9" spans="1:13" ht="51.75" x14ac:dyDescent="0.25">
      <c r="A9" s="140" t="s">
        <v>128</v>
      </c>
      <c r="B9" s="140">
        <v>5</v>
      </c>
      <c r="C9" s="14" t="s">
        <v>142</v>
      </c>
      <c r="D9" s="144" t="s">
        <v>99</v>
      </c>
      <c r="E9" s="177" t="s">
        <v>205</v>
      </c>
      <c r="F9" s="144" t="s">
        <v>206</v>
      </c>
      <c r="G9" s="74"/>
      <c r="H9" s="74"/>
      <c r="I9" s="74">
        <v>40</v>
      </c>
      <c r="J9" s="74">
        <f>Table1461113[[#This Row],[Jedinična cijena bez PDV-a]]*Table1461113[[#This Row],[Količina]]</f>
        <v>0</v>
      </c>
      <c r="K9" s="74">
        <f>+Table1461113[[#This Row],[Cijena s uključenim PDV-om]]-Table1461113[[#This Row],[Cijena bez PDV-a]]</f>
        <v>0</v>
      </c>
      <c r="L9" s="74">
        <f>Table1461113[[#This Row],[Jedinična cijena s uključenim PDV-om]]*Table1461113[[#This Row],[Količina]]</f>
        <v>0</v>
      </c>
      <c r="M9" s="15" t="s">
        <v>234</v>
      </c>
    </row>
    <row r="10" spans="1:13" ht="84.75" customHeight="1" x14ac:dyDescent="0.25">
      <c r="A10" s="140" t="s">
        <v>128</v>
      </c>
      <c r="B10" s="127">
        <v>6</v>
      </c>
      <c r="C10" s="14" t="s">
        <v>142</v>
      </c>
      <c r="D10" s="137" t="s">
        <v>99</v>
      </c>
      <c r="E10" s="16" t="s">
        <v>208</v>
      </c>
      <c r="F10" s="137" t="s">
        <v>207</v>
      </c>
      <c r="G10" s="75"/>
      <c r="H10" s="75"/>
      <c r="I10" s="75">
        <v>40</v>
      </c>
      <c r="J10" s="75">
        <f>Table1461113[[#This Row],[Jedinična cijena bez PDV-a]]*Table1461113[[#This Row],[Količina]]</f>
        <v>0</v>
      </c>
      <c r="K10" s="75">
        <f>+Table1461113[[#This Row],[Cijena s uključenim PDV-om]]-Table1461113[[#This Row],[Cijena bez PDV-a]]</f>
        <v>0</v>
      </c>
      <c r="L10" s="75">
        <f>Table1461113[[#This Row],[Jedinična cijena s uključenim PDV-om]]*Table1461113[[#This Row],[Količina]]</f>
        <v>0</v>
      </c>
      <c r="M10" s="17" t="s">
        <v>78</v>
      </c>
    </row>
    <row r="11" spans="1:13" ht="51.75" x14ac:dyDescent="0.25">
      <c r="A11" s="121" t="s">
        <v>128</v>
      </c>
      <c r="B11" s="121">
        <v>7</v>
      </c>
      <c r="C11" s="8" t="s">
        <v>20</v>
      </c>
      <c r="D11" s="132" t="s">
        <v>32</v>
      </c>
      <c r="E11" s="8" t="s">
        <v>205</v>
      </c>
      <c r="F11" s="132" t="s">
        <v>206</v>
      </c>
      <c r="G11" s="76"/>
      <c r="H11" s="76"/>
      <c r="I11" s="76">
        <v>40</v>
      </c>
      <c r="J11" s="76">
        <f>Table1461113[[#This Row],[Jedinična cijena bez PDV-a]]*Table1461113[[#This Row],[Količina]]</f>
        <v>0</v>
      </c>
      <c r="K11" s="76">
        <f>+Table1461113[[#This Row],[Cijena s uključenim PDV-om]]-Table1461113[[#This Row],[Cijena bez PDV-a]]</f>
        <v>0</v>
      </c>
      <c r="L11" s="76">
        <f>Table1461113[[#This Row],[Jedinična cijena s uključenim PDV-om]]*Table1461113[[#This Row],[Količina]]</f>
        <v>0</v>
      </c>
      <c r="M11" s="9" t="s">
        <v>233</v>
      </c>
    </row>
    <row r="12" spans="1:13" ht="69" x14ac:dyDescent="0.25">
      <c r="A12" s="121" t="s">
        <v>128</v>
      </c>
      <c r="B12" s="121">
        <v>8</v>
      </c>
      <c r="C12" s="8" t="s">
        <v>20</v>
      </c>
      <c r="D12" s="132" t="s">
        <v>32</v>
      </c>
      <c r="E12" s="8" t="s">
        <v>208</v>
      </c>
      <c r="F12" s="132" t="s">
        <v>207</v>
      </c>
      <c r="G12" s="76"/>
      <c r="H12" s="76"/>
      <c r="I12" s="76">
        <v>40</v>
      </c>
      <c r="J12" s="76">
        <f>Table1461113[[#This Row],[Jedinična cijena bez PDV-a]]*Table1461113[[#This Row],[Količina]]</f>
        <v>0</v>
      </c>
      <c r="K12" s="76">
        <f>+Table1461113[[#This Row],[Cijena s uključenim PDV-om]]-Table1461113[[#This Row],[Cijena bez PDV-a]]</f>
        <v>0</v>
      </c>
      <c r="L12" s="76">
        <f>Table1461113[[#This Row],[Jedinična cijena s uključenim PDV-om]]*Table1461113[[#This Row],[Količina]]</f>
        <v>0</v>
      </c>
      <c r="M12" s="9" t="s">
        <v>78</v>
      </c>
    </row>
    <row r="13" spans="1:13" ht="51.75" x14ac:dyDescent="0.25">
      <c r="A13" s="122" t="s">
        <v>128</v>
      </c>
      <c r="B13" s="122">
        <v>9</v>
      </c>
      <c r="C13" s="10" t="s">
        <v>21</v>
      </c>
      <c r="D13" s="133" t="s">
        <v>33</v>
      </c>
      <c r="E13" s="10" t="s">
        <v>205</v>
      </c>
      <c r="F13" s="133" t="s">
        <v>206</v>
      </c>
      <c r="G13" s="77"/>
      <c r="H13" s="77"/>
      <c r="I13" s="77">
        <v>40</v>
      </c>
      <c r="J13" s="77">
        <f>Table1461113[[#This Row],[Jedinična cijena bez PDV-a]]*Table1461113[[#This Row],[Količina]]</f>
        <v>0</v>
      </c>
      <c r="K13" s="77">
        <f>+Table1461113[[#This Row],[Cijena s uključenim PDV-om]]-Table1461113[[#This Row],[Cijena bez PDV-a]]</f>
        <v>0</v>
      </c>
      <c r="L13" s="77">
        <f>Table1461113[[#This Row],[Jedinična cijena s uključenim PDV-om]]*Table1461113[[#This Row],[Količina]]</f>
        <v>0</v>
      </c>
      <c r="M13" s="11" t="s">
        <v>235</v>
      </c>
    </row>
    <row r="14" spans="1:13" ht="69" x14ac:dyDescent="0.25">
      <c r="A14" s="122" t="s">
        <v>128</v>
      </c>
      <c r="B14" s="122">
        <v>10</v>
      </c>
      <c r="C14" s="10" t="s">
        <v>21</v>
      </c>
      <c r="D14" s="133" t="s">
        <v>33</v>
      </c>
      <c r="E14" s="10" t="s">
        <v>208</v>
      </c>
      <c r="F14" s="133" t="s">
        <v>207</v>
      </c>
      <c r="G14" s="77"/>
      <c r="H14" s="77"/>
      <c r="I14" s="77">
        <v>40</v>
      </c>
      <c r="J14" s="77">
        <f>Table1461113[[#This Row],[Jedinična cijena bez PDV-a]]*Table1461113[[#This Row],[Količina]]</f>
        <v>0</v>
      </c>
      <c r="K14" s="77">
        <f>+Table1461113[[#This Row],[Cijena s uključenim PDV-om]]-Table1461113[[#This Row],[Cijena bez PDV-a]]</f>
        <v>0</v>
      </c>
      <c r="L14" s="77">
        <f>Table1461113[[#This Row],[Jedinična cijena s uključenim PDV-om]]*Table1461113[[#This Row],[Količina]]</f>
        <v>0</v>
      </c>
      <c r="M14" s="11" t="s">
        <v>78</v>
      </c>
    </row>
    <row r="15" spans="1:13" ht="51.75" x14ac:dyDescent="0.25">
      <c r="A15" s="123" t="s">
        <v>128</v>
      </c>
      <c r="B15" s="123">
        <v>11</v>
      </c>
      <c r="C15" s="12" t="s">
        <v>21</v>
      </c>
      <c r="D15" s="134" t="s">
        <v>34</v>
      </c>
      <c r="E15" s="12" t="s">
        <v>205</v>
      </c>
      <c r="F15" s="134" t="s">
        <v>206</v>
      </c>
      <c r="G15" s="78"/>
      <c r="H15" s="78"/>
      <c r="I15" s="78">
        <v>40</v>
      </c>
      <c r="J15" s="78">
        <f>Table1461113[[#This Row],[Jedinična cijena bez PDV-a]]*Table1461113[[#This Row],[Količina]]</f>
        <v>0</v>
      </c>
      <c r="K15" s="78">
        <f>+Table1461113[[#This Row],[Cijena s uključenim PDV-om]]-Table1461113[[#This Row],[Cijena bez PDV-a]]</f>
        <v>0</v>
      </c>
      <c r="L15" s="78">
        <f>Table1461113[[#This Row],[Jedinična cijena s uključenim PDV-om]]*Table1461113[[#This Row],[Količina]]</f>
        <v>0</v>
      </c>
      <c r="M15" s="13" t="s">
        <v>236</v>
      </c>
    </row>
    <row r="16" spans="1:13" ht="86.25" customHeight="1" x14ac:dyDescent="0.25">
      <c r="A16" s="123" t="s">
        <v>128</v>
      </c>
      <c r="B16" s="123">
        <v>12</v>
      </c>
      <c r="C16" s="12" t="s">
        <v>21</v>
      </c>
      <c r="D16" s="134" t="s">
        <v>34</v>
      </c>
      <c r="E16" s="12" t="s">
        <v>208</v>
      </c>
      <c r="F16" s="134" t="s">
        <v>207</v>
      </c>
      <c r="G16" s="78"/>
      <c r="H16" s="78"/>
      <c r="I16" s="78">
        <v>40</v>
      </c>
      <c r="J16" s="78">
        <f>Table1461113[[#This Row],[Jedinična cijena bez PDV-a]]*Table1461113[[#This Row],[Količina]]</f>
        <v>0</v>
      </c>
      <c r="K16" s="78">
        <f>+Table1461113[[#This Row],[Cijena s uključenim PDV-om]]-Table1461113[[#This Row],[Cijena bez PDV-a]]</f>
        <v>0</v>
      </c>
      <c r="L16" s="78">
        <f>Table1461113[[#This Row],[Jedinična cijena s uključenim PDV-om]]*Table1461113[[#This Row],[Količina]]</f>
        <v>0</v>
      </c>
      <c r="M16" s="13" t="s">
        <v>61</v>
      </c>
    </row>
    <row r="17" spans="1:13" ht="51.75" x14ac:dyDescent="0.25">
      <c r="A17" s="141" t="s">
        <v>128</v>
      </c>
      <c r="B17" s="141">
        <v>13</v>
      </c>
      <c r="C17" s="18" t="s">
        <v>142</v>
      </c>
      <c r="D17" s="151" t="s">
        <v>100</v>
      </c>
      <c r="E17" s="18" t="s">
        <v>205</v>
      </c>
      <c r="F17" s="151" t="s">
        <v>206</v>
      </c>
      <c r="G17" s="79"/>
      <c r="H17" s="79"/>
      <c r="I17" s="79">
        <v>20</v>
      </c>
      <c r="J17" s="79">
        <f>Table1461113[[#This Row],[Jedinična cijena bez PDV-a]]*Table1461113[[#This Row],[Količina]]</f>
        <v>0</v>
      </c>
      <c r="K17" s="79">
        <f>+Table1461113[[#This Row],[Cijena s uključenim PDV-om]]-Table1461113[[#This Row],[Cijena bez PDV-a]]</f>
        <v>0</v>
      </c>
      <c r="L17" s="79">
        <f>Table1461113[[#This Row],[Jedinična cijena s uključenim PDV-om]]*Table1461113[[#This Row],[Količina]]</f>
        <v>0</v>
      </c>
      <c r="M17" s="19" t="s">
        <v>237</v>
      </c>
    </row>
    <row r="18" spans="1:13" ht="69" x14ac:dyDescent="0.25">
      <c r="A18" s="141" t="s">
        <v>128</v>
      </c>
      <c r="B18" s="142">
        <v>14</v>
      </c>
      <c r="C18" s="18" t="s">
        <v>142</v>
      </c>
      <c r="D18" s="172" t="s">
        <v>100</v>
      </c>
      <c r="E18" s="20" t="s">
        <v>208</v>
      </c>
      <c r="F18" s="172" t="s">
        <v>207</v>
      </c>
      <c r="G18" s="80"/>
      <c r="H18" s="80"/>
      <c r="I18" s="80">
        <v>20</v>
      </c>
      <c r="J18" s="80">
        <f>Table1461113[[#This Row],[Jedinična cijena bez PDV-a]]*Table1461113[[#This Row],[Količina]]</f>
        <v>0</v>
      </c>
      <c r="K18" s="80">
        <f>+Table1461113[[#This Row],[Cijena s uključenim PDV-om]]-Table1461113[[#This Row],[Cijena bez PDV-a]]</f>
        <v>0</v>
      </c>
      <c r="L18" s="80">
        <f>Table1461113[[#This Row],[Jedinična cijena s uključenim PDV-om]]*Table1461113[[#This Row],[Količina]]</f>
        <v>0</v>
      </c>
      <c r="M18" s="21" t="s">
        <v>78</v>
      </c>
    </row>
    <row r="19" spans="1:13" ht="23.25" x14ac:dyDescent="0.35">
      <c r="H19" s="208" t="s">
        <v>164</v>
      </c>
      <c r="I19" s="209"/>
      <c r="J19" s="81">
        <f>SUBTOTAL(109,Table1461113[Cijena bez PDV-a])</f>
        <v>0</v>
      </c>
      <c r="K19" s="81">
        <f>SUBTOTAL(109,Table1461113[Iznos PDV-a])</f>
        <v>0</v>
      </c>
      <c r="L19" s="81">
        <f>SUBTOTAL(109,Table1461113[Cijena s uključenim PDV-om])</f>
        <v>0</v>
      </c>
    </row>
  </sheetData>
  <sheetProtection algorithmName="SHA-512" hashValue="FxPJFrK0wOZOr0bM0DwHzL4DJSkyZxkC9F8XI/kgnR0LixbuX8QpqtS0uwbovd3AMiyCA4b3nyvb4t0zo6A85Q==" saltValue="9D6jCmxIFn+wdm77y+Ujiw==" spinCount="100000" sheet="1" objects="1" scenarios="1"/>
  <protectedRanges>
    <protectedRange sqref="G5:H18" name="Range1"/>
  </protectedRanges>
  <mergeCells count="1">
    <mergeCell ref="H19:I19"/>
  </mergeCell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showGridLines="0" zoomScale="80" zoomScaleNormal="80" workbookViewId="0">
      <pane xSplit="2" ySplit="4" topLeftCell="C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L69" sqref="L69"/>
    </sheetView>
  </sheetViews>
  <sheetFormatPr defaultRowHeight="15" x14ac:dyDescent="0.25"/>
  <cols>
    <col min="1" max="1" width="10.7109375" style="117" customWidth="1"/>
    <col min="2" max="2" width="6.42578125" style="117" customWidth="1"/>
    <col min="3" max="3" width="19.140625" customWidth="1"/>
    <col min="4" max="4" width="31.5703125" style="2" customWidth="1"/>
    <col min="5" max="5" width="32.42578125" customWidth="1"/>
    <col min="6" max="6" width="9.5703125" customWidth="1"/>
    <col min="7" max="7" width="20.7109375" style="71" bestFit="1" customWidth="1"/>
    <col min="8" max="8" width="15.28515625" style="71" customWidth="1"/>
    <col min="9" max="9" width="16.28515625" style="86" customWidth="1"/>
    <col min="10" max="11" width="24.5703125" style="71" customWidth="1"/>
    <col min="12" max="12" width="24.85546875" style="71" customWidth="1"/>
    <col min="13" max="13" width="51.85546875" customWidth="1"/>
  </cols>
  <sheetData>
    <row r="2" spans="1:13" ht="21" x14ac:dyDescent="0.35">
      <c r="A2" s="153" t="s">
        <v>62</v>
      </c>
      <c r="B2" s="138"/>
      <c r="C2" s="66"/>
      <c r="D2" s="66"/>
      <c r="E2" s="66"/>
      <c r="F2" s="66"/>
      <c r="G2" s="70"/>
      <c r="H2" s="70"/>
      <c r="I2" s="91"/>
      <c r="M2" s="67"/>
    </row>
    <row r="3" spans="1:13" x14ac:dyDescent="0.25">
      <c r="I3" s="87"/>
    </row>
    <row r="4" spans="1:13" s="162" customFormat="1" ht="69" x14ac:dyDescent="0.25">
      <c r="A4" s="166" t="s">
        <v>127</v>
      </c>
      <c r="B4" s="165" t="s">
        <v>24</v>
      </c>
      <c r="C4" s="166" t="s">
        <v>59</v>
      </c>
      <c r="D4" s="166" t="s">
        <v>58</v>
      </c>
      <c r="E4" s="166" t="s">
        <v>0</v>
      </c>
      <c r="F4" s="166" t="s">
        <v>122</v>
      </c>
      <c r="G4" s="167" t="s">
        <v>126</v>
      </c>
      <c r="H4" s="167" t="s">
        <v>125</v>
      </c>
      <c r="I4" s="169" t="s">
        <v>1</v>
      </c>
      <c r="J4" s="167" t="s">
        <v>123</v>
      </c>
      <c r="K4" s="167" t="s">
        <v>197</v>
      </c>
      <c r="L4" s="167" t="s">
        <v>124</v>
      </c>
      <c r="M4" s="166" t="s">
        <v>141</v>
      </c>
    </row>
    <row r="5" spans="1:13" ht="86.25" x14ac:dyDescent="0.25">
      <c r="A5" s="126" t="s">
        <v>129</v>
      </c>
      <c r="B5" s="126">
        <v>1</v>
      </c>
      <c r="C5" s="22" t="s">
        <v>73</v>
      </c>
      <c r="D5" s="22" t="s">
        <v>251</v>
      </c>
      <c r="E5" s="22" t="s">
        <v>119</v>
      </c>
      <c r="F5" s="22" t="s">
        <v>90</v>
      </c>
      <c r="G5" s="82"/>
      <c r="H5" s="82"/>
      <c r="I5" s="82">
        <v>52</v>
      </c>
      <c r="J5" s="82">
        <f>Table6[[#This Row],[Jedinična cijena bez PDV-a]]*Table6[[#This Row],[Količina]]</f>
        <v>0</v>
      </c>
      <c r="K5" s="73">
        <f>+Table6[[#This Row],[Cijena s uključenim PDV-om]]-Table6[[#This Row],[Cijena bez PDV-a]]</f>
        <v>0</v>
      </c>
      <c r="L5" s="82">
        <f>Table6[[#This Row],[Jedinična cijena s uključenim PDV-om]]*Table6[[#This Row],[Količina]]</f>
        <v>0</v>
      </c>
      <c r="M5" s="26" t="s">
        <v>147</v>
      </c>
    </row>
    <row r="6" spans="1:13" ht="86.25" x14ac:dyDescent="0.25">
      <c r="A6" s="126" t="s">
        <v>129</v>
      </c>
      <c r="B6" s="126">
        <v>2</v>
      </c>
      <c r="C6" s="22" t="s">
        <v>73</v>
      </c>
      <c r="D6" s="22" t="s">
        <v>251</v>
      </c>
      <c r="E6" s="22" t="s">
        <v>118</v>
      </c>
      <c r="F6" s="22" t="s">
        <v>90</v>
      </c>
      <c r="G6" s="82"/>
      <c r="H6" s="82"/>
      <c r="I6" s="82">
        <v>72</v>
      </c>
      <c r="J6" s="82">
        <f>Table6[[#This Row],[Jedinična cijena bez PDV-a]]*Table6[[#This Row],[Količina]]</f>
        <v>0</v>
      </c>
      <c r="K6" s="82">
        <f>+Table6[[#This Row],[Cijena s uključenim PDV-om]]-Table6[[#This Row],[Cijena bez PDV-a]]</f>
        <v>0</v>
      </c>
      <c r="L6" s="82">
        <f>Table6[[#This Row],[Jedinična cijena s uključenim PDV-om]]*Table6[[#This Row],[Količina]]</f>
        <v>0</v>
      </c>
      <c r="M6" s="26" t="s">
        <v>147</v>
      </c>
    </row>
    <row r="7" spans="1:13" ht="86.25" x14ac:dyDescent="0.25">
      <c r="A7" s="126" t="s">
        <v>129</v>
      </c>
      <c r="B7" s="126">
        <v>3</v>
      </c>
      <c r="C7" s="22" t="s">
        <v>73</v>
      </c>
      <c r="D7" s="22" t="s">
        <v>251</v>
      </c>
      <c r="E7" s="22" t="s">
        <v>120</v>
      </c>
      <c r="F7" s="22" t="s">
        <v>90</v>
      </c>
      <c r="G7" s="82"/>
      <c r="H7" s="82"/>
      <c r="I7" s="82">
        <v>6</v>
      </c>
      <c r="J7" s="82">
        <f>Table6[[#This Row],[Jedinična cijena bez PDV-a]]*Table6[[#This Row],[Količina]]</f>
        <v>0</v>
      </c>
      <c r="K7" s="82">
        <f>+Table6[[#This Row],[Cijena s uključenim PDV-om]]-Table6[[#This Row],[Cijena bez PDV-a]]</f>
        <v>0</v>
      </c>
      <c r="L7" s="82">
        <f>Table6[[#This Row],[Jedinična cijena s uključenim PDV-om]]*Table6[[#This Row],[Količina]]</f>
        <v>0</v>
      </c>
      <c r="M7" s="26" t="s">
        <v>147</v>
      </c>
    </row>
    <row r="8" spans="1:13" ht="69" x14ac:dyDescent="0.25">
      <c r="A8" s="126" t="s">
        <v>129</v>
      </c>
      <c r="B8" s="126">
        <v>4</v>
      </c>
      <c r="C8" s="22" t="s">
        <v>73</v>
      </c>
      <c r="D8" s="22" t="s">
        <v>251</v>
      </c>
      <c r="E8" s="22" t="s">
        <v>63</v>
      </c>
      <c r="F8" s="22" t="s">
        <v>90</v>
      </c>
      <c r="G8" s="82"/>
      <c r="H8" s="82"/>
      <c r="I8" s="82">
        <v>14</v>
      </c>
      <c r="J8" s="82">
        <f>Table6[[#This Row],[Jedinična cijena bez PDV-a]]*Table6[[#This Row],[Količina]]</f>
        <v>0</v>
      </c>
      <c r="K8" s="82">
        <f>+Table6[[#This Row],[Cijena s uključenim PDV-om]]-Table6[[#This Row],[Cijena bez PDV-a]]</f>
        <v>0</v>
      </c>
      <c r="L8" s="82">
        <f>Table6[[#This Row],[Jedinična cijena s uključenim PDV-om]]*Table6[[#This Row],[Količina]]</f>
        <v>0</v>
      </c>
      <c r="M8" s="26"/>
    </row>
    <row r="9" spans="1:13" ht="69" x14ac:dyDescent="0.25">
      <c r="A9" s="126" t="s">
        <v>129</v>
      </c>
      <c r="B9" s="126">
        <v>5</v>
      </c>
      <c r="C9" s="22" t="s">
        <v>73</v>
      </c>
      <c r="D9" s="22" t="s">
        <v>251</v>
      </c>
      <c r="E9" s="22" t="s">
        <v>64</v>
      </c>
      <c r="F9" s="22" t="s">
        <v>90</v>
      </c>
      <c r="G9" s="82"/>
      <c r="H9" s="82"/>
      <c r="I9" s="82">
        <v>24</v>
      </c>
      <c r="J9" s="82">
        <f>Table6[[#This Row],[Jedinična cijena bez PDV-a]]*Table6[[#This Row],[Količina]]</f>
        <v>0</v>
      </c>
      <c r="K9" s="82">
        <f>+Table6[[#This Row],[Cijena s uključenim PDV-om]]-Table6[[#This Row],[Cijena bez PDV-a]]</f>
        <v>0</v>
      </c>
      <c r="L9" s="82">
        <f>Table6[[#This Row],[Jedinična cijena s uključenim PDV-om]]*Table6[[#This Row],[Količina]]</f>
        <v>0</v>
      </c>
      <c r="M9" s="26"/>
    </row>
    <row r="10" spans="1:13" ht="69" x14ac:dyDescent="0.25">
      <c r="A10" s="126" t="s">
        <v>129</v>
      </c>
      <c r="B10" s="126">
        <v>6</v>
      </c>
      <c r="C10" s="22" t="s">
        <v>73</v>
      </c>
      <c r="D10" s="22" t="s">
        <v>251</v>
      </c>
      <c r="E10" s="22" t="s">
        <v>65</v>
      </c>
      <c r="F10" s="22" t="s">
        <v>90</v>
      </c>
      <c r="G10" s="82"/>
      <c r="H10" s="82"/>
      <c r="I10" s="82">
        <v>20</v>
      </c>
      <c r="J10" s="82">
        <f>Table6[[#This Row],[Jedinična cijena bez PDV-a]]*Table6[[#This Row],[Količina]]</f>
        <v>0</v>
      </c>
      <c r="K10" s="82">
        <f>+Table6[[#This Row],[Cijena s uključenim PDV-om]]-Table6[[#This Row],[Cijena bez PDV-a]]</f>
        <v>0</v>
      </c>
      <c r="L10" s="82">
        <f>Table6[[#This Row],[Jedinična cijena s uključenim PDV-om]]*Table6[[#This Row],[Količina]]</f>
        <v>0</v>
      </c>
      <c r="M10" s="26"/>
    </row>
    <row r="11" spans="1:13" ht="69" x14ac:dyDescent="0.25">
      <c r="A11" s="128" t="s">
        <v>129</v>
      </c>
      <c r="B11" s="128">
        <v>7</v>
      </c>
      <c r="C11" s="23" t="s">
        <v>37</v>
      </c>
      <c r="D11" s="23" t="s">
        <v>32</v>
      </c>
      <c r="E11" s="23" t="s">
        <v>150</v>
      </c>
      <c r="F11" s="23" t="s">
        <v>90</v>
      </c>
      <c r="G11" s="83"/>
      <c r="H11" s="83"/>
      <c r="I11" s="83">
        <v>6</v>
      </c>
      <c r="J11" s="83">
        <f>Table6[[#This Row],[Jedinična cijena bez PDV-a]]*Table6[[#This Row],[Količina]]</f>
        <v>0</v>
      </c>
      <c r="K11" s="83">
        <f>+Table6[[#This Row],[Cijena s uključenim PDV-om]]-Table6[[#This Row],[Cijena bez PDV-a]]</f>
        <v>0</v>
      </c>
      <c r="L11" s="83">
        <f>Table6[[#This Row],[Jedinična cijena s uključenim PDV-om]]*Table6[[#This Row],[Količina]]</f>
        <v>0</v>
      </c>
      <c r="M11" s="27" t="s">
        <v>148</v>
      </c>
    </row>
    <row r="12" spans="1:13" ht="69" x14ac:dyDescent="0.25">
      <c r="A12" s="128" t="s">
        <v>129</v>
      </c>
      <c r="B12" s="128">
        <v>8</v>
      </c>
      <c r="C12" s="23" t="s">
        <v>37</v>
      </c>
      <c r="D12" s="23" t="s">
        <v>32</v>
      </c>
      <c r="E12" s="23" t="s">
        <v>151</v>
      </c>
      <c r="F12" s="23" t="s">
        <v>90</v>
      </c>
      <c r="G12" s="83"/>
      <c r="H12" s="83"/>
      <c r="I12" s="83">
        <v>6</v>
      </c>
      <c r="J12" s="83">
        <f>Table6[[#This Row],[Jedinična cijena bez PDV-a]]*Table6[[#This Row],[Količina]]</f>
        <v>0</v>
      </c>
      <c r="K12" s="83">
        <f>+Table6[[#This Row],[Cijena s uključenim PDV-om]]-Table6[[#This Row],[Cijena bez PDV-a]]</f>
        <v>0</v>
      </c>
      <c r="L12" s="83">
        <f>Table6[[#This Row],[Jedinična cijena s uključenim PDV-om]]*Table6[[#This Row],[Količina]]</f>
        <v>0</v>
      </c>
      <c r="M12" s="27" t="s">
        <v>148</v>
      </c>
    </row>
    <row r="13" spans="1:13" ht="69" x14ac:dyDescent="0.25">
      <c r="A13" s="128" t="s">
        <v>129</v>
      </c>
      <c r="B13" s="128">
        <v>9</v>
      </c>
      <c r="C13" s="23" t="s">
        <v>37</v>
      </c>
      <c r="D13" s="23" t="s">
        <v>32</v>
      </c>
      <c r="E13" s="23" t="s">
        <v>152</v>
      </c>
      <c r="F13" s="23" t="s">
        <v>90</v>
      </c>
      <c r="G13" s="83"/>
      <c r="H13" s="83"/>
      <c r="I13" s="83">
        <v>6</v>
      </c>
      <c r="J13" s="83">
        <f>Table6[[#This Row],[Jedinična cijena bez PDV-a]]*Table6[[#This Row],[Količina]]</f>
        <v>0</v>
      </c>
      <c r="K13" s="83">
        <f>+Table6[[#This Row],[Cijena s uključenim PDV-om]]-Table6[[#This Row],[Cijena bez PDV-a]]</f>
        <v>0</v>
      </c>
      <c r="L13" s="83">
        <f>Table6[[#This Row],[Jedinična cijena s uključenim PDV-om]]*Table6[[#This Row],[Količina]]</f>
        <v>0</v>
      </c>
      <c r="M13" s="27" t="s">
        <v>148</v>
      </c>
    </row>
    <row r="14" spans="1:13" ht="51.75" x14ac:dyDescent="0.25">
      <c r="A14" s="128" t="s">
        <v>129</v>
      </c>
      <c r="B14" s="128">
        <v>10</v>
      </c>
      <c r="C14" s="23" t="s">
        <v>37</v>
      </c>
      <c r="D14" s="23" t="s">
        <v>32</v>
      </c>
      <c r="E14" s="23" t="s">
        <v>69</v>
      </c>
      <c r="F14" s="23" t="s">
        <v>90</v>
      </c>
      <c r="G14" s="83"/>
      <c r="H14" s="83"/>
      <c r="I14" s="83">
        <v>3</v>
      </c>
      <c r="J14" s="83">
        <f>Table6[[#This Row],[Jedinična cijena bez PDV-a]]*Table6[[#This Row],[Količina]]</f>
        <v>0</v>
      </c>
      <c r="K14" s="83">
        <f>+Table6[[#This Row],[Cijena s uključenim PDV-om]]-Table6[[#This Row],[Cijena bez PDV-a]]</f>
        <v>0</v>
      </c>
      <c r="L14" s="83">
        <f>Table6[[#This Row],[Jedinična cijena s uključenim PDV-om]]*Table6[[#This Row],[Količina]]</f>
        <v>0</v>
      </c>
      <c r="M14" s="27"/>
    </row>
    <row r="15" spans="1:13" ht="51.75" x14ac:dyDescent="0.25">
      <c r="A15" s="128" t="s">
        <v>129</v>
      </c>
      <c r="B15" s="128">
        <v>11</v>
      </c>
      <c r="C15" s="23" t="s">
        <v>37</v>
      </c>
      <c r="D15" s="23" t="s">
        <v>32</v>
      </c>
      <c r="E15" s="23" t="s">
        <v>70</v>
      </c>
      <c r="F15" s="23" t="s">
        <v>90</v>
      </c>
      <c r="G15" s="83"/>
      <c r="H15" s="83"/>
      <c r="I15" s="83">
        <v>6</v>
      </c>
      <c r="J15" s="83">
        <f>Table6[[#This Row],[Jedinična cijena bez PDV-a]]*Table6[[#This Row],[Količina]]</f>
        <v>0</v>
      </c>
      <c r="K15" s="83">
        <f>+Table6[[#This Row],[Cijena s uključenim PDV-om]]-Table6[[#This Row],[Cijena bez PDV-a]]</f>
        <v>0</v>
      </c>
      <c r="L15" s="83">
        <f>Table6[[#This Row],[Jedinična cijena s uključenim PDV-om]]*Table6[[#This Row],[Količina]]</f>
        <v>0</v>
      </c>
      <c r="M15" s="27"/>
    </row>
    <row r="16" spans="1:13" ht="51.75" x14ac:dyDescent="0.25">
      <c r="A16" s="128" t="s">
        <v>129</v>
      </c>
      <c r="B16" s="128">
        <v>12</v>
      </c>
      <c r="C16" s="23" t="s">
        <v>37</v>
      </c>
      <c r="D16" s="23" t="s">
        <v>32</v>
      </c>
      <c r="E16" s="23" t="s">
        <v>71</v>
      </c>
      <c r="F16" s="23" t="s">
        <v>90</v>
      </c>
      <c r="G16" s="83"/>
      <c r="H16" s="83"/>
      <c r="I16" s="83">
        <v>8</v>
      </c>
      <c r="J16" s="83">
        <f>Table6[[#This Row],[Jedinična cijena bez PDV-a]]*Table6[[#This Row],[Količina]]</f>
        <v>0</v>
      </c>
      <c r="K16" s="83">
        <f>+Table6[[#This Row],[Cijena s uključenim PDV-om]]-Table6[[#This Row],[Cijena bez PDV-a]]</f>
        <v>0</v>
      </c>
      <c r="L16" s="83">
        <f>Table6[[#This Row],[Jedinična cijena s uključenim PDV-om]]*Table6[[#This Row],[Količina]]</f>
        <v>0</v>
      </c>
      <c r="M16" s="27"/>
    </row>
    <row r="17" spans="1:13" ht="69" x14ac:dyDescent="0.25">
      <c r="A17" s="143" t="s">
        <v>129</v>
      </c>
      <c r="B17" s="143">
        <v>13</v>
      </c>
      <c r="C17" s="24" t="s">
        <v>72</v>
      </c>
      <c r="D17" s="24" t="s">
        <v>146</v>
      </c>
      <c r="E17" s="24" t="s">
        <v>153</v>
      </c>
      <c r="F17" s="24" t="s">
        <v>90</v>
      </c>
      <c r="G17" s="84"/>
      <c r="H17" s="84"/>
      <c r="I17" s="84">
        <v>46</v>
      </c>
      <c r="J17" s="84">
        <f>Table6[[#This Row],[Jedinična cijena bez PDV-a]]*Table6[[#This Row],[Količina]]</f>
        <v>0</v>
      </c>
      <c r="K17" s="84">
        <f>+Table6[[#This Row],[Cijena s uključenim PDV-om]]-Table6[[#This Row],[Cijena bez PDV-a]]</f>
        <v>0</v>
      </c>
      <c r="L17" s="84">
        <f>Table6[[#This Row],[Jedinična cijena s uključenim PDV-om]]*Table6[[#This Row],[Količina]]</f>
        <v>0</v>
      </c>
      <c r="M17" s="28" t="s">
        <v>149</v>
      </c>
    </row>
    <row r="18" spans="1:13" ht="69" x14ac:dyDescent="0.25">
      <c r="A18" s="143" t="s">
        <v>129</v>
      </c>
      <c r="B18" s="143">
        <v>14</v>
      </c>
      <c r="C18" s="24" t="s">
        <v>72</v>
      </c>
      <c r="D18" s="24" t="s">
        <v>146</v>
      </c>
      <c r="E18" s="24" t="s">
        <v>154</v>
      </c>
      <c r="F18" s="24" t="s">
        <v>90</v>
      </c>
      <c r="G18" s="84"/>
      <c r="H18" s="84"/>
      <c r="I18" s="84">
        <v>66</v>
      </c>
      <c r="J18" s="84">
        <f>Table6[[#This Row],[Jedinična cijena bez PDV-a]]*Table6[[#This Row],[Količina]]</f>
        <v>0</v>
      </c>
      <c r="K18" s="84">
        <f>+Table6[[#This Row],[Cijena s uključenim PDV-om]]-Table6[[#This Row],[Cijena bez PDV-a]]</f>
        <v>0</v>
      </c>
      <c r="L18" s="84">
        <f>Table6[[#This Row],[Jedinična cijena s uključenim PDV-om]]*Table6[[#This Row],[Količina]]</f>
        <v>0</v>
      </c>
      <c r="M18" s="28" t="s">
        <v>149</v>
      </c>
    </row>
    <row r="19" spans="1:13" ht="69" x14ac:dyDescent="0.25">
      <c r="A19" s="143" t="s">
        <v>129</v>
      </c>
      <c r="B19" s="143">
        <v>15</v>
      </c>
      <c r="C19" s="24" t="s">
        <v>72</v>
      </c>
      <c r="D19" s="24" t="s">
        <v>146</v>
      </c>
      <c r="E19" s="24" t="s">
        <v>155</v>
      </c>
      <c r="F19" s="24" t="s">
        <v>90</v>
      </c>
      <c r="G19" s="84"/>
      <c r="H19" s="84"/>
      <c r="I19" s="84">
        <v>10</v>
      </c>
      <c r="J19" s="84">
        <f>Table6[[#This Row],[Jedinična cijena bez PDV-a]]*Table6[[#This Row],[Količina]]</f>
        <v>0</v>
      </c>
      <c r="K19" s="84">
        <f>+Table6[[#This Row],[Cijena s uključenim PDV-om]]-Table6[[#This Row],[Cijena bez PDV-a]]</f>
        <v>0</v>
      </c>
      <c r="L19" s="84">
        <f>Table6[[#This Row],[Jedinična cijena s uključenim PDV-om]]*Table6[[#This Row],[Količina]]</f>
        <v>0</v>
      </c>
      <c r="M19" s="28" t="s">
        <v>149</v>
      </c>
    </row>
    <row r="20" spans="1:13" ht="51.75" x14ac:dyDescent="0.25">
      <c r="A20" s="143" t="s">
        <v>129</v>
      </c>
      <c r="B20" s="143">
        <v>16</v>
      </c>
      <c r="C20" s="24" t="s">
        <v>72</v>
      </c>
      <c r="D20" s="24" t="s">
        <v>146</v>
      </c>
      <c r="E20" s="24" t="s">
        <v>66</v>
      </c>
      <c r="F20" s="24" t="s">
        <v>90</v>
      </c>
      <c r="G20" s="84"/>
      <c r="H20" s="84"/>
      <c r="I20" s="84">
        <v>8</v>
      </c>
      <c r="J20" s="84">
        <f>Table6[[#This Row],[Jedinična cijena bez PDV-a]]*Table6[[#This Row],[Količina]]</f>
        <v>0</v>
      </c>
      <c r="K20" s="84">
        <f>+Table6[[#This Row],[Cijena s uključenim PDV-om]]-Table6[[#This Row],[Cijena bez PDV-a]]</f>
        <v>0</v>
      </c>
      <c r="L20" s="84">
        <f>Table6[[#This Row],[Jedinična cijena s uključenim PDV-om]]*Table6[[#This Row],[Količina]]</f>
        <v>0</v>
      </c>
      <c r="M20" s="28"/>
    </row>
    <row r="21" spans="1:13" ht="51.75" x14ac:dyDescent="0.25">
      <c r="A21" s="143" t="s">
        <v>129</v>
      </c>
      <c r="B21" s="143">
        <v>17</v>
      </c>
      <c r="C21" s="24" t="s">
        <v>72</v>
      </c>
      <c r="D21" s="24" t="s">
        <v>146</v>
      </c>
      <c r="E21" s="24" t="s">
        <v>67</v>
      </c>
      <c r="F21" s="24" t="s">
        <v>90</v>
      </c>
      <c r="G21" s="84"/>
      <c r="H21" s="84"/>
      <c r="I21" s="84">
        <v>16</v>
      </c>
      <c r="J21" s="84">
        <f>Table6[[#This Row],[Jedinična cijena bez PDV-a]]*Table6[[#This Row],[Količina]]</f>
        <v>0</v>
      </c>
      <c r="K21" s="84">
        <f>+Table6[[#This Row],[Cijena s uključenim PDV-om]]-Table6[[#This Row],[Cijena bez PDV-a]]</f>
        <v>0</v>
      </c>
      <c r="L21" s="84">
        <f>Table6[[#This Row],[Jedinična cijena s uključenim PDV-om]]*Table6[[#This Row],[Količina]]</f>
        <v>0</v>
      </c>
      <c r="M21" s="28"/>
    </row>
    <row r="22" spans="1:13" ht="34.5" x14ac:dyDescent="0.25">
      <c r="A22" s="143" t="s">
        <v>129</v>
      </c>
      <c r="B22" s="143">
        <v>18</v>
      </c>
      <c r="C22" s="24" t="s">
        <v>72</v>
      </c>
      <c r="D22" s="24" t="s">
        <v>146</v>
      </c>
      <c r="E22" s="24" t="s">
        <v>68</v>
      </c>
      <c r="F22" s="24" t="s">
        <v>90</v>
      </c>
      <c r="G22" s="84"/>
      <c r="H22" s="84"/>
      <c r="I22" s="84">
        <v>18</v>
      </c>
      <c r="J22" s="84">
        <f>Table6[[#This Row],[Jedinična cijena bez PDV-a]]*Table6[[#This Row],[Količina]]</f>
        <v>0</v>
      </c>
      <c r="K22" s="84">
        <f>+Table6[[#This Row],[Cijena s uključenim PDV-om]]-Table6[[#This Row],[Cijena bez PDV-a]]</f>
        <v>0</v>
      </c>
      <c r="L22" s="84">
        <f>Table6[[#This Row],[Jedinična cijena s uključenim PDV-om]]*Table6[[#This Row],[Količina]]</f>
        <v>0</v>
      </c>
      <c r="M22" s="28"/>
    </row>
    <row r="23" spans="1:13" ht="23.25" x14ac:dyDescent="0.35">
      <c r="B23" s="125"/>
      <c r="C23" s="2"/>
      <c r="H23" s="210" t="s">
        <v>164</v>
      </c>
      <c r="I23" s="211"/>
      <c r="J23" s="90">
        <f>SUBTOTAL(109,Table6[Cijena bez PDV-a])</f>
        <v>0</v>
      </c>
      <c r="K23" s="90">
        <f>SUBTOTAL(109,Table6[Iznos PDV-a])</f>
        <v>0</v>
      </c>
      <c r="L23" s="90">
        <f>SUBTOTAL(109,Table6[Cijena s uključenim PDV-om])</f>
        <v>0</v>
      </c>
    </row>
    <row r="24" spans="1:13" x14ac:dyDescent="0.25">
      <c r="B24" s="125"/>
      <c r="C24" s="2"/>
    </row>
    <row r="25" spans="1:13" x14ac:dyDescent="0.25">
      <c r="B25" s="125"/>
      <c r="C25" s="2"/>
    </row>
    <row r="26" spans="1:13" x14ac:dyDescent="0.25">
      <c r="B26" s="125"/>
      <c r="C26" s="2"/>
      <c r="I26" s="92"/>
    </row>
    <row r="27" spans="1:13" x14ac:dyDescent="0.25">
      <c r="B27" s="125"/>
      <c r="C27" s="2"/>
    </row>
    <row r="28" spans="1:13" x14ac:dyDescent="0.25">
      <c r="B28" s="125"/>
      <c r="C28" s="2"/>
    </row>
  </sheetData>
  <sheetProtection algorithmName="SHA-512" hashValue="pbHhM4XffFkuuwse/lndD+CJaa1KS6+J09yLT4T91IYDWB6nTRtAAykch2HaVZOw26Oox2IGIJ1B7tduQdFt/Q==" saltValue="6a7WHhD95G1SvKVKLVzt0w==" spinCount="100000" sheet="1" objects="1" scenarios="1"/>
  <protectedRanges>
    <protectedRange sqref="G5:H22" name="Range1"/>
  </protectedRanges>
  <mergeCells count="1">
    <mergeCell ref="H23:I23"/>
  </mergeCell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zoomScale="80" zoomScaleNormal="80" workbookViewId="0">
      <pane ySplit="4" topLeftCell="A5" activePane="bottomLeft" state="frozen"/>
      <selection pane="bottomLeft" activeCell="L84" sqref="L84"/>
    </sheetView>
  </sheetViews>
  <sheetFormatPr defaultRowHeight="15" x14ac:dyDescent="0.25"/>
  <cols>
    <col min="1" max="1" width="12.28515625" style="117" customWidth="1"/>
    <col min="2" max="2" width="7.140625" style="117" customWidth="1"/>
    <col min="3" max="3" width="20.7109375" customWidth="1"/>
    <col min="4" max="4" width="27" customWidth="1"/>
    <col min="5" max="5" width="56.5703125" style="2" customWidth="1"/>
    <col min="6" max="6" width="11" customWidth="1"/>
    <col min="7" max="7" width="17.7109375" style="71" customWidth="1"/>
    <col min="8" max="8" width="22.140625" style="71" customWidth="1"/>
    <col min="9" max="9" width="14.140625" style="87" customWidth="1"/>
    <col min="10" max="10" width="22.140625" style="71" customWidth="1"/>
    <col min="11" max="12" width="23.140625" style="71" customWidth="1"/>
    <col min="13" max="13" width="44" customWidth="1"/>
  </cols>
  <sheetData>
    <row r="1" spans="1:13" x14ac:dyDescent="0.25">
      <c r="D1" s="62"/>
    </row>
    <row r="2" spans="1:13" ht="21" x14ac:dyDescent="0.35">
      <c r="A2" s="154" t="s">
        <v>87</v>
      </c>
      <c r="B2" s="118"/>
      <c r="C2" s="70"/>
      <c r="D2" s="70"/>
      <c r="E2" s="70"/>
      <c r="F2" s="70"/>
      <c r="G2" s="70"/>
      <c r="H2" s="70"/>
      <c r="I2" s="91"/>
      <c r="J2" s="70"/>
      <c r="M2" s="71"/>
    </row>
    <row r="4" spans="1:13" s="162" customFormat="1" ht="48" customHeight="1" x14ac:dyDescent="0.25">
      <c r="A4" s="166" t="s">
        <v>127</v>
      </c>
      <c r="B4" s="157" t="s">
        <v>24</v>
      </c>
      <c r="C4" s="158" t="s">
        <v>30</v>
      </c>
      <c r="D4" s="158" t="s">
        <v>29</v>
      </c>
      <c r="E4" s="158" t="s">
        <v>0</v>
      </c>
      <c r="F4" s="166" t="s">
        <v>122</v>
      </c>
      <c r="G4" s="167" t="s">
        <v>126</v>
      </c>
      <c r="H4" s="167" t="s">
        <v>125</v>
      </c>
      <c r="I4" s="169" t="s">
        <v>1</v>
      </c>
      <c r="J4" s="167" t="s">
        <v>123</v>
      </c>
      <c r="K4" s="167" t="s">
        <v>197</v>
      </c>
      <c r="L4" s="167" t="s">
        <v>124</v>
      </c>
      <c r="M4" s="170" t="s">
        <v>141</v>
      </c>
    </row>
    <row r="5" spans="1:13" s="162" customFormat="1" ht="69" x14ac:dyDescent="0.25">
      <c r="A5" s="199" t="s">
        <v>134</v>
      </c>
      <c r="B5" s="200">
        <v>1</v>
      </c>
      <c r="C5" s="184" t="s">
        <v>242</v>
      </c>
      <c r="D5" s="184" t="s">
        <v>239</v>
      </c>
      <c r="E5" s="184" t="s">
        <v>254</v>
      </c>
      <c r="F5" s="185" t="s">
        <v>175</v>
      </c>
      <c r="G5" s="189"/>
      <c r="H5" s="189"/>
      <c r="I5" s="189">
        <v>1</v>
      </c>
      <c r="J5" s="189">
        <f>+Table146[[#This Row],[Količina]]*Table146[[#This Row],[Jedinična cijena bez PDV-a]]</f>
        <v>0</v>
      </c>
      <c r="K5" s="189">
        <f>+Table146[[#This Row],[Cijena s uključenim PDV-om]]-Table146[[#This Row],[Cijena bez PDV-a]]</f>
        <v>0</v>
      </c>
      <c r="L5" s="189">
        <f>Table146[[#This Row],[Jedinična cijena s uključenim PDV-om]]*Table146[[#This Row],[Količina]]</f>
        <v>0</v>
      </c>
      <c r="M5" s="184" t="s">
        <v>249</v>
      </c>
    </row>
    <row r="6" spans="1:13" s="162" customFormat="1" ht="48" customHeight="1" x14ac:dyDescent="0.25">
      <c r="A6" s="199" t="s">
        <v>134</v>
      </c>
      <c r="B6" s="200">
        <v>2</v>
      </c>
      <c r="C6" s="184" t="s">
        <v>242</v>
      </c>
      <c r="D6" s="184" t="s">
        <v>239</v>
      </c>
      <c r="E6" s="184" t="s">
        <v>253</v>
      </c>
      <c r="F6" s="185" t="s">
        <v>175</v>
      </c>
      <c r="G6" s="189"/>
      <c r="H6" s="189"/>
      <c r="I6" s="189">
        <v>1</v>
      </c>
      <c r="J6" s="189">
        <f>+Table146[[#This Row],[Količina]]*Table146[[#This Row],[Jedinična cijena bez PDV-a]]</f>
        <v>0</v>
      </c>
      <c r="K6" s="189">
        <f>+Table146[[#This Row],[Cijena s uključenim PDV-om]]-Table146[[#This Row],[Cijena bez PDV-a]]</f>
        <v>0</v>
      </c>
      <c r="L6" s="189">
        <f>Table146[[#This Row],[Jedinična cijena s uključenim PDV-om]]*Table146[[#This Row],[Količina]]</f>
        <v>0</v>
      </c>
      <c r="M6" s="184" t="s">
        <v>250</v>
      </c>
    </row>
    <row r="7" spans="1:13" s="162" customFormat="1" ht="48" customHeight="1" x14ac:dyDescent="0.25">
      <c r="A7" s="199" t="s">
        <v>134</v>
      </c>
      <c r="B7" s="200">
        <v>3</v>
      </c>
      <c r="C7" s="184" t="s">
        <v>242</v>
      </c>
      <c r="D7" s="184" t="s">
        <v>239</v>
      </c>
      <c r="E7" s="184" t="s">
        <v>255</v>
      </c>
      <c r="F7" s="185" t="s">
        <v>175</v>
      </c>
      <c r="G7" s="189"/>
      <c r="H7" s="189"/>
      <c r="I7" s="189">
        <v>1</v>
      </c>
      <c r="J7" s="189">
        <f>+Table146[[#This Row],[Količina]]*Table146[[#This Row],[Jedinična cijena bez PDV-a]]</f>
        <v>0</v>
      </c>
      <c r="K7" s="189">
        <f>+Table146[[#This Row],[Cijena s uključenim PDV-om]]-Table146[[#This Row],[Cijena bez PDV-a]]</f>
        <v>0</v>
      </c>
      <c r="L7" s="189">
        <f>Table146[[#This Row],[Jedinična cijena s uključenim PDV-om]]*Table146[[#This Row],[Količina]]</f>
        <v>0</v>
      </c>
      <c r="M7" s="184" t="s">
        <v>250</v>
      </c>
    </row>
    <row r="8" spans="1:13" s="162" customFormat="1" ht="48" customHeight="1" x14ac:dyDescent="0.25">
      <c r="A8" s="199" t="s">
        <v>134</v>
      </c>
      <c r="B8" s="200">
        <v>4</v>
      </c>
      <c r="C8" s="184" t="s">
        <v>242</v>
      </c>
      <c r="D8" s="184" t="s">
        <v>239</v>
      </c>
      <c r="E8" s="184" t="s">
        <v>248</v>
      </c>
      <c r="F8" s="185" t="s">
        <v>175</v>
      </c>
      <c r="G8" s="189"/>
      <c r="H8" s="189"/>
      <c r="I8" s="189">
        <v>1</v>
      </c>
      <c r="J8" s="189">
        <f>+Table146[[#This Row],[Količina]]*Table146[[#This Row],[Jedinična cijena bez PDV-a]]</f>
        <v>0</v>
      </c>
      <c r="K8" s="189">
        <f>+Table146[[#This Row],[Cijena s uključenim PDV-om]]-Table146[[#This Row],[Cijena bez PDV-a]]</f>
        <v>0</v>
      </c>
      <c r="L8" s="189">
        <f>Table146[[#This Row],[Jedinična cijena s uključenim PDV-om]]*Table146[[#This Row],[Količina]]</f>
        <v>0</v>
      </c>
      <c r="M8" s="184" t="s">
        <v>250</v>
      </c>
    </row>
    <row r="9" spans="1:13" ht="69" x14ac:dyDescent="0.25">
      <c r="A9" s="129" t="s">
        <v>134</v>
      </c>
      <c r="B9" s="119">
        <v>5</v>
      </c>
      <c r="C9" s="6" t="s">
        <v>98</v>
      </c>
      <c r="D9" s="6" t="s">
        <v>31</v>
      </c>
      <c r="E9" s="6" t="s">
        <v>181</v>
      </c>
      <c r="F9" s="51" t="s">
        <v>175</v>
      </c>
      <c r="G9" s="73"/>
      <c r="H9" s="73"/>
      <c r="I9" s="73">
        <v>1</v>
      </c>
      <c r="J9" s="73">
        <f>+Table146[[#This Row],[Količina]]*Table146[[#This Row],[Jedinična cijena bez PDV-a]]</f>
        <v>0</v>
      </c>
      <c r="K9" s="73">
        <f>+Table146[[#This Row],[Cijena s uključenim PDV-om]]-Table146[[#This Row],[Cijena bez PDV-a]]</f>
        <v>0</v>
      </c>
      <c r="L9" s="73">
        <f>Table146[[#This Row],[Jedinična cijena s uključenim PDV-om]]*Table146[[#This Row],[Količina]]</f>
        <v>0</v>
      </c>
      <c r="M9" s="6" t="s">
        <v>223</v>
      </c>
    </row>
    <row r="10" spans="1:13" ht="34.5" x14ac:dyDescent="0.25">
      <c r="A10" s="130" t="s">
        <v>134</v>
      </c>
      <c r="B10" s="119">
        <v>6</v>
      </c>
      <c r="C10" s="6" t="s">
        <v>98</v>
      </c>
      <c r="D10" s="6" t="s">
        <v>31</v>
      </c>
      <c r="E10" s="6" t="s">
        <v>42</v>
      </c>
      <c r="F10" s="51" t="s">
        <v>175</v>
      </c>
      <c r="G10" s="73"/>
      <c r="H10" s="73"/>
      <c r="I10" s="73">
        <v>1</v>
      </c>
      <c r="J10" s="73">
        <f>+Table146[[#This Row],[Količina]]*Table146[[#This Row],[Jedinična cijena bez PDV-a]]</f>
        <v>0</v>
      </c>
      <c r="K10" s="73">
        <f>+Table146[[#This Row],[Cijena s uključenim PDV-om]]-Table146[[#This Row],[Cijena bez PDV-a]]</f>
        <v>0</v>
      </c>
      <c r="L10" s="73">
        <f>Table146[[#This Row],[Jedinična cijena s uključenim PDV-om]]*Table146[[#This Row],[Količina]]</f>
        <v>0</v>
      </c>
      <c r="M10" s="6" t="s">
        <v>222</v>
      </c>
    </row>
    <row r="11" spans="1:13" ht="34.5" x14ac:dyDescent="0.25">
      <c r="A11" s="130" t="s">
        <v>134</v>
      </c>
      <c r="B11" s="119">
        <v>7</v>
      </c>
      <c r="C11" s="6" t="s">
        <v>98</v>
      </c>
      <c r="D11" s="6" t="s">
        <v>31</v>
      </c>
      <c r="E11" s="6" t="s">
        <v>43</v>
      </c>
      <c r="F11" s="51" t="s">
        <v>175</v>
      </c>
      <c r="G11" s="73"/>
      <c r="H11" s="73"/>
      <c r="I11" s="73">
        <v>1</v>
      </c>
      <c r="J11" s="73">
        <f>+Table146[[#This Row],[Količina]]*Table146[[#This Row],[Jedinična cijena bez PDV-a]]</f>
        <v>0</v>
      </c>
      <c r="K11" s="73">
        <f>+Table146[[#This Row],[Cijena s uključenim PDV-om]]-Table146[[#This Row],[Cijena bez PDV-a]]</f>
        <v>0</v>
      </c>
      <c r="L11" s="73">
        <f>Table146[[#This Row],[Jedinična cijena s uključenim PDV-om]]*Table146[[#This Row],[Količina]]</f>
        <v>0</v>
      </c>
      <c r="M11" s="6" t="s">
        <v>222</v>
      </c>
    </row>
    <row r="12" spans="1:13" ht="34.5" x14ac:dyDescent="0.25">
      <c r="A12" s="129" t="s">
        <v>134</v>
      </c>
      <c r="B12" s="119">
        <v>8</v>
      </c>
      <c r="C12" s="6" t="s">
        <v>98</v>
      </c>
      <c r="D12" s="6" t="s">
        <v>31</v>
      </c>
      <c r="E12" s="6" t="s">
        <v>44</v>
      </c>
      <c r="F12" s="51" t="s">
        <v>175</v>
      </c>
      <c r="G12" s="73"/>
      <c r="H12" s="73"/>
      <c r="I12" s="73">
        <v>1</v>
      </c>
      <c r="J12" s="73">
        <f>+Table146[[#This Row],[Količina]]*Table146[[#This Row],[Jedinična cijena bez PDV-a]]</f>
        <v>0</v>
      </c>
      <c r="K12" s="73">
        <f>+Table146[[#This Row],[Cijena s uključenim PDV-om]]-Table146[[#This Row],[Cijena bez PDV-a]]</f>
        <v>0</v>
      </c>
      <c r="L12" s="73">
        <f>Table146[[#This Row],[Jedinična cijena s uključenim PDV-om]]*Table146[[#This Row],[Količina]]</f>
        <v>0</v>
      </c>
      <c r="M12" s="6" t="s">
        <v>222</v>
      </c>
    </row>
    <row r="13" spans="1:13" ht="34.5" x14ac:dyDescent="0.25">
      <c r="A13" s="129" t="s">
        <v>134</v>
      </c>
      <c r="B13" s="180">
        <v>9</v>
      </c>
      <c r="C13" s="6" t="s">
        <v>98</v>
      </c>
      <c r="D13" s="6" t="s">
        <v>31</v>
      </c>
      <c r="E13" s="178" t="s">
        <v>238</v>
      </c>
      <c r="F13" s="51" t="s">
        <v>175</v>
      </c>
      <c r="G13" s="181"/>
      <c r="H13" s="73"/>
      <c r="I13" s="181">
        <v>2</v>
      </c>
      <c r="J13" s="73">
        <f>+Table146[[#This Row],[Količina]]*Table146[[#This Row],[Jedinična cijena bez PDV-a]]</f>
        <v>0</v>
      </c>
      <c r="K13" s="73">
        <f>+Table146[[#This Row],[Cijena s uključenim PDV-om]]-Table146[[#This Row],[Cijena bez PDV-a]]</f>
        <v>0</v>
      </c>
      <c r="L13" s="181">
        <f>Table146[[#This Row],[Jedinična cijena s uključenim PDV-om]]*Table146[[#This Row],[Količina]]</f>
        <v>0</v>
      </c>
      <c r="M13" s="6" t="s">
        <v>222</v>
      </c>
    </row>
    <row r="14" spans="1:13" ht="51.75" x14ac:dyDescent="0.25">
      <c r="A14" s="130" t="s">
        <v>134</v>
      </c>
      <c r="B14" s="119">
        <v>10</v>
      </c>
      <c r="C14" s="6" t="s">
        <v>98</v>
      </c>
      <c r="D14" s="6" t="s">
        <v>31</v>
      </c>
      <c r="E14" s="6" t="s">
        <v>45</v>
      </c>
      <c r="F14" s="51" t="s">
        <v>175</v>
      </c>
      <c r="G14" s="73"/>
      <c r="H14" s="73"/>
      <c r="I14" s="73">
        <v>1</v>
      </c>
      <c r="J14" s="73">
        <f>+Table146[[#This Row],[Količina]]*Table146[[#This Row],[Jedinična cijena bez PDV-a]]</f>
        <v>0</v>
      </c>
      <c r="K14" s="73">
        <f>+Table146[[#This Row],[Cijena s uključenim PDV-om]]-Table146[[#This Row],[Cijena bez PDV-a]]</f>
        <v>0</v>
      </c>
      <c r="L14" s="73">
        <f>Table146[[#This Row],[Jedinična cijena s uključenim PDV-om]]*Table146[[#This Row],[Količina]]</f>
        <v>0</v>
      </c>
      <c r="M14" s="6" t="s">
        <v>222</v>
      </c>
    </row>
    <row r="15" spans="1:13" ht="103.5" x14ac:dyDescent="0.25">
      <c r="A15" s="130" t="s">
        <v>134</v>
      </c>
      <c r="B15" s="119">
        <v>11</v>
      </c>
      <c r="C15" s="6" t="s">
        <v>98</v>
      </c>
      <c r="D15" s="6" t="s">
        <v>31</v>
      </c>
      <c r="E15" s="6" t="s">
        <v>176</v>
      </c>
      <c r="F15" s="51" t="s">
        <v>175</v>
      </c>
      <c r="G15" s="73"/>
      <c r="H15" s="73"/>
      <c r="I15" s="73">
        <v>1</v>
      </c>
      <c r="J15" s="73">
        <f>+Table146[[#This Row],[Količina]]*Table146[[#This Row],[Jedinična cijena bez PDV-a]]</f>
        <v>0</v>
      </c>
      <c r="K15" s="73">
        <f>+Table146[[#This Row],[Cijena s uključenim PDV-om]]-Table146[[#This Row],[Cijena bez PDV-a]]</f>
        <v>0</v>
      </c>
      <c r="L15" s="73">
        <f>Table146[[#This Row],[Jedinična cijena s uključenim PDV-om]]*Table146[[#This Row],[Količina]]</f>
        <v>0</v>
      </c>
      <c r="M15" s="6" t="s">
        <v>224</v>
      </c>
    </row>
    <row r="16" spans="1:13" ht="51.75" x14ac:dyDescent="0.25">
      <c r="A16" s="129" t="s">
        <v>134</v>
      </c>
      <c r="B16" s="119">
        <v>12</v>
      </c>
      <c r="C16" s="6" t="s">
        <v>98</v>
      </c>
      <c r="D16" s="6" t="s">
        <v>31</v>
      </c>
      <c r="E16" s="6" t="s">
        <v>188</v>
      </c>
      <c r="F16" s="51" t="s">
        <v>175</v>
      </c>
      <c r="G16" s="73"/>
      <c r="H16" s="73"/>
      <c r="I16" s="73">
        <v>1</v>
      </c>
      <c r="J16" s="73">
        <f>+Table146[[#This Row],[Količina]]*Table146[[#This Row],[Jedinična cijena bez PDV-a]]</f>
        <v>0</v>
      </c>
      <c r="K16" s="73">
        <f>+Table146[[#This Row],[Cijena s uključenim PDV-om]]-Table146[[#This Row],[Cijena bez PDV-a]]</f>
        <v>0</v>
      </c>
      <c r="L16" s="73">
        <f>Table146[[#This Row],[Jedinična cijena s uključenim PDV-om]]*Table146[[#This Row],[Količina]]</f>
        <v>0</v>
      </c>
      <c r="M16" s="6" t="s">
        <v>173</v>
      </c>
    </row>
    <row r="17" spans="1:13" s="46" customFormat="1" ht="69" x14ac:dyDescent="0.3">
      <c r="A17" s="131" t="s">
        <v>134</v>
      </c>
      <c r="B17" s="120">
        <v>13</v>
      </c>
      <c r="C17" s="14" t="s">
        <v>142</v>
      </c>
      <c r="D17" s="14" t="s">
        <v>99</v>
      </c>
      <c r="E17" s="14" t="s">
        <v>180</v>
      </c>
      <c r="F17" s="52" t="s">
        <v>175</v>
      </c>
      <c r="G17" s="74"/>
      <c r="H17" s="74"/>
      <c r="I17" s="74">
        <v>1</v>
      </c>
      <c r="J17" s="74">
        <f>+Table146[[#This Row],[Količina]]*Table146[[#This Row],[Jedinična cijena bez PDV-a]]</f>
        <v>0</v>
      </c>
      <c r="K17" s="74">
        <f>+Table146[[#This Row],[Cijena s uključenim PDV-om]]-Table146[[#This Row],[Cijena bez PDV-a]]</f>
        <v>0</v>
      </c>
      <c r="L17" s="74">
        <f>Table146[[#This Row],[Jedinična cijena s uključenim PDV-om]]*Table146[[#This Row],[Količina]]</f>
        <v>0</v>
      </c>
      <c r="M17" s="14" t="s">
        <v>157</v>
      </c>
    </row>
    <row r="18" spans="1:13" ht="69" x14ac:dyDescent="0.25">
      <c r="A18" s="132" t="s">
        <v>134</v>
      </c>
      <c r="B18" s="121">
        <v>14</v>
      </c>
      <c r="C18" s="8" t="s">
        <v>20</v>
      </c>
      <c r="D18" s="8" t="s">
        <v>32</v>
      </c>
      <c r="E18" s="8" t="s">
        <v>177</v>
      </c>
      <c r="F18" s="53" t="s">
        <v>175</v>
      </c>
      <c r="G18" s="76"/>
      <c r="H18" s="76"/>
      <c r="I18" s="76">
        <v>1</v>
      </c>
      <c r="J18" s="76">
        <f>+Table146[[#This Row],[Količina]]*Table146[[#This Row],[Jedinična cijena bez PDV-a]]</f>
        <v>0</v>
      </c>
      <c r="K18" s="76">
        <f>+Table146[[#This Row],[Cijena s uključenim PDV-om]]-Table146[[#This Row],[Cijena bez PDV-a]]</f>
        <v>0</v>
      </c>
      <c r="L18" s="76">
        <f>Table146[[#This Row],[Jedinična cijena s uključenim PDV-om]]*Table146[[#This Row],[Količina]]</f>
        <v>0</v>
      </c>
      <c r="M18" s="8" t="s">
        <v>110</v>
      </c>
    </row>
    <row r="19" spans="1:13" ht="34.5" x14ac:dyDescent="0.25">
      <c r="A19" s="132" t="s">
        <v>134</v>
      </c>
      <c r="B19" s="121">
        <v>15</v>
      </c>
      <c r="C19" s="8" t="s">
        <v>20</v>
      </c>
      <c r="D19" s="8" t="s">
        <v>32</v>
      </c>
      <c r="E19" s="8" t="s">
        <v>80</v>
      </c>
      <c r="F19" s="53" t="s">
        <v>175</v>
      </c>
      <c r="G19" s="76"/>
      <c r="H19" s="76"/>
      <c r="I19" s="76">
        <v>1</v>
      </c>
      <c r="J19" s="76">
        <f>+Table146[[#This Row],[Količina]]*Table146[[#This Row],[Jedinična cijena bez PDV-a]]</f>
        <v>0</v>
      </c>
      <c r="K19" s="76">
        <f>+Table146[[#This Row],[Cijena s uključenim PDV-om]]-Table146[[#This Row],[Cijena bez PDV-a]]</f>
        <v>0</v>
      </c>
      <c r="L19" s="76">
        <f>Table146[[#This Row],[Jedinična cijena s uključenim PDV-om]]*Table146[[#This Row],[Količina]]</f>
        <v>0</v>
      </c>
      <c r="M19" s="8" t="s">
        <v>109</v>
      </c>
    </row>
    <row r="20" spans="1:13" ht="34.5" x14ac:dyDescent="0.25">
      <c r="A20" s="132" t="s">
        <v>134</v>
      </c>
      <c r="B20" s="121">
        <v>16</v>
      </c>
      <c r="C20" s="8" t="s">
        <v>20</v>
      </c>
      <c r="D20" s="8" t="s">
        <v>32</v>
      </c>
      <c r="E20" s="8" t="s">
        <v>81</v>
      </c>
      <c r="F20" s="53" t="s">
        <v>175</v>
      </c>
      <c r="G20" s="76"/>
      <c r="H20" s="76"/>
      <c r="I20" s="76">
        <v>1</v>
      </c>
      <c r="J20" s="76">
        <f>+Table146[[#This Row],[Količina]]*Table146[[#This Row],[Jedinična cijena bez PDV-a]]</f>
        <v>0</v>
      </c>
      <c r="K20" s="76">
        <f>+Table146[[#This Row],[Cijena s uključenim PDV-om]]-Table146[[#This Row],[Cijena bez PDV-a]]</f>
        <v>0</v>
      </c>
      <c r="L20" s="76">
        <f>Table146[[#This Row],[Jedinična cijena s uključenim PDV-om]]*Table146[[#This Row],[Količina]]</f>
        <v>0</v>
      </c>
      <c r="M20" s="8" t="s">
        <v>109</v>
      </c>
    </row>
    <row r="21" spans="1:13" ht="34.5" x14ac:dyDescent="0.25">
      <c r="A21" s="132" t="s">
        <v>134</v>
      </c>
      <c r="B21" s="121">
        <v>17</v>
      </c>
      <c r="C21" s="8" t="s">
        <v>20</v>
      </c>
      <c r="D21" s="8" t="s">
        <v>32</v>
      </c>
      <c r="E21" s="8" t="s">
        <v>79</v>
      </c>
      <c r="F21" s="53" t="s">
        <v>175</v>
      </c>
      <c r="G21" s="76"/>
      <c r="H21" s="76"/>
      <c r="I21" s="76">
        <v>1</v>
      </c>
      <c r="J21" s="76">
        <f>+Table146[[#This Row],[Količina]]*Table146[[#This Row],[Jedinična cijena bez PDV-a]]</f>
        <v>0</v>
      </c>
      <c r="K21" s="76">
        <f>+Table146[[#This Row],[Cijena s uključenim PDV-om]]-Table146[[#This Row],[Cijena bez PDV-a]]</f>
        <v>0</v>
      </c>
      <c r="L21" s="76">
        <f>Table146[[#This Row],[Jedinična cijena s uključenim PDV-om]]*Table146[[#This Row],[Količina]]</f>
        <v>0</v>
      </c>
      <c r="M21" s="8" t="s">
        <v>109</v>
      </c>
    </row>
    <row r="22" spans="1:13" ht="103.5" x14ac:dyDescent="0.25">
      <c r="A22" s="132" t="s">
        <v>134</v>
      </c>
      <c r="B22" s="121">
        <v>18</v>
      </c>
      <c r="C22" s="8" t="s">
        <v>20</v>
      </c>
      <c r="D22" s="8" t="s">
        <v>32</v>
      </c>
      <c r="E22" s="8" t="s">
        <v>178</v>
      </c>
      <c r="F22" s="53" t="s">
        <v>175</v>
      </c>
      <c r="G22" s="76"/>
      <c r="H22" s="76"/>
      <c r="I22" s="76">
        <v>1</v>
      </c>
      <c r="J22" s="76">
        <f>+Table146[[#This Row],[Količina]]*Table146[[#This Row],[Jedinična cijena bez PDV-a]]</f>
        <v>0</v>
      </c>
      <c r="K22" s="76">
        <f>+Table146[[#This Row],[Cijena s uključenim PDV-om]]-Table146[[#This Row],[Cijena bez PDV-a]]</f>
        <v>0</v>
      </c>
      <c r="L22" s="76">
        <f>Table146[[#This Row],[Jedinična cijena s uključenim PDV-om]]*Table146[[#This Row],[Količina]]</f>
        <v>0</v>
      </c>
      <c r="M22" s="8" t="s">
        <v>111</v>
      </c>
    </row>
    <row r="23" spans="1:13" ht="69" x14ac:dyDescent="0.25">
      <c r="A23" s="133" t="s">
        <v>134</v>
      </c>
      <c r="B23" s="122">
        <v>19</v>
      </c>
      <c r="C23" s="10" t="s">
        <v>21</v>
      </c>
      <c r="D23" s="10" t="s">
        <v>33</v>
      </c>
      <c r="E23" s="10" t="s">
        <v>179</v>
      </c>
      <c r="F23" s="54" t="s">
        <v>175</v>
      </c>
      <c r="G23" s="77"/>
      <c r="H23" s="77"/>
      <c r="I23" s="77">
        <v>1</v>
      </c>
      <c r="J23" s="77">
        <f>+Table146[[#This Row],[Količina]]*Table146[[#This Row],[Jedinična cijena bez PDV-a]]</f>
        <v>0</v>
      </c>
      <c r="K23" s="77">
        <f>+Table146[[#This Row],[Cijena s uključenim PDV-om]]-Table146[[#This Row],[Cijena bez PDV-a]]</f>
        <v>0</v>
      </c>
      <c r="L23" s="77">
        <f>Table146[[#This Row],[Jedinična cijena s uključenim PDV-om]]*Table146[[#This Row],[Količina]]</f>
        <v>0</v>
      </c>
      <c r="M23" s="10" t="s">
        <v>107</v>
      </c>
    </row>
    <row r="24" spans="1:13" ht="34.5" x14ac:dyDescent="0.25">
      <c r="A24" s="133" t="s">
        <v>134</v>
      </c>
      <c r="B24" s="122">
        <v>20</v>
      </c>
      <c r="C24" s="10" t="s">
        <v>21</v>
      </c>
      <c r="D24" s="10" t="s">
        <v>33</v>
      </c>
      <c r="E24" s="10" t="s">
        <v>82</v>
      </c>
      <c r="F24" s="54" t="s">
        <v>175</v>
      </c>
      <c r="G24" s="77"/>
      <c r="H24" s="77"/>
      <c r="I24" s="77">
        <v>1</v>
      </c>
      <c r="J24" s="77">
        <f>+Table146[[#This Row],[Količina]]*Table146[[#This Row],[Jedinična cijena bez PDV-a]]</f>
        <v>0</v>
      </c>
      <c r="K24" s="77">
        <f>+Table146[[#This Row],[Cijena s uključenim PDV-om]]-Table146[[#This Row],[Cijena bez PDV-a]]</f>
        <v>0</v>
      </c>
      <c r="L24" s="77">
        <f>Table146[[#This Row],[Jedinična cijena s uključenim PDV-om]]*Table146[[#This Row],[Količina]]</f>
        <v>0</v>
      </c>
      <c r="M24" s="10" t="s">
        <v>104</v>
      </c>
    </row>
    <row r="25" spans="1:13" ht="34.5" x14ac:dyDescent="0.25">
      <c r="A25" s="133" t="s">
        <v>134</v>
      </c>
      <c r="B25" s="122">
        <v>21</v>
      </c>
      <c r="C25" s="10" t="s">
        <v>21</v>
      </c>
      <c r="D25" s="10" t="s">
        <v>33</v>
      </c>
      <c r="E25" s="10" t="s">
        <v>83</v>
      </c>
      <c r="F25" s="54" t="s">
        <v>175</v>
      </c>
      <c r="G25" s="77"/>
      <c r="H25" s="77"/>
      <c r="I25" s="77">
        <v>1</v>
      </c>
      <c r="J25" s="77">
        <f>+Table146[[#This Row],[Količina]]*Table146[[#This Row],[Jedinična cijena bez PDV-a]]</f>
        <v>0</v>
      </c>
      <c r="K25" s="77">
        <f>+Table146[[#This Row],[Cijena s uključenim PDV-om]]-Table146[[#This Row],[Cijena bez PDV-a]]</f>
        <v>0</v>
      </c>
      <c r="L25" s="77">
        <f>Table146[[#This Row],[Jedinična cijena s uključenim PDV-om]]*Table146[[#This Row],[Količina]]</f>
        <v>0</v>
      </c>
      <c r="M25" s="10" t="s">
        <v>104</v>
      </c>
    </row>
    <row r="26" spans="1:13" ht="34.5" x14ac:dyDescent="0.25">
      <c r="A26" s="133" t="s">
        <v>134</v>
      </c>
      <c r="B26" s="122">
        <v>22</v>
      </c>
      <c r="C26" s="10" t="s">
        <v>21</v>
      </c>
      <c r="D26" s="10" t="s">
        <v>33</v>
      </c>
      <c r="E26" s="10" t="s">
        <v>85</v>
      </c>
      <c r="F26" s="54" t="s">
        <v>175</v>
      </c>
      <c r="G26" s="77"/>
      <c r="H26" s="77"/>
      <c r="I26" s="77">
        <v>1</v>
      </c>
      <c r="J26" s="77">
        <f>+Table146[[#This Row],[Količina]]*Table146[[#This Row],[Jedinična cijena bez PDV-a]]</f>
        <v>0</v>
      </c>
      <c r="K26" s="77">
        <f>+Table146[[#This Row],[Cijena s uključenim PDV-om]]-Table146[[#This Row],[Cijena bez PDV-a]]</f>
        <v>0</v>
      </c>
      <c r="L26" s="77">
        <f>Table146[[#This Row],[Jedinična cijena s uključenim PDV-om]]*Table146[[#This Row],[Količina]]</f>
        <v>0</v>
      </c>
      <c r="M26" s="10" t="s">
        <v>104</v>
      </c>
    </row>
    <row r="27" spans="1:13" ht="34.5" x14ac:dyDescent="0.25">
      <c r="A27" s="133" t="s">
        <v>134</v>
      </c>
      <c r="B27" s="122">
        <v>23</v>
      </c>
      <c r="C27" s="10" t="s">
        <v>21</v>
      </c>
      <c r="D27" s="10" t="s">
        <v>33</v>
      </c>
      <c r="E27" s="10" t="s">
        <v>84</v>
      </c>
      <c r="F27" s="54" t="s">
        <v>175</v>
      </c>
      <c r="G27" s="77"/>
      <c r="H27" s="77"/>
      <c r="I27" s="77">
        <v>1</v>
      </c>
      <c r="J27" s="77">
        <f>+Table146[[#This Row],[Količina]]*Table146[[#This Row],[Jedinična cijena bez PDV-a]]</f>
        <v>0</v>
      </c>
      <c r="K27" s="77">
        <f>+Table146[[#This Row],[Cijena s uključenim PDV-om]]-Table146[[#This Row],[Cijena bez PDV-a]]</f>
        <v>0</v>
      </c>
      <c r="L27" s="77">
        <f>Table146[[#This Row],[Jedinična cijena s uključenim PDV-om]]*Table146[[#This Row],[Količina]]</f>
        <v>0</v>
      </c>
      <c r="M27" s="10" t="s">
        <v>104</v>
      </c>
    </row>
    <row r="28" spans="1:13" ht="103.5" x14ac:dyDescent="0.25">
      <c r="A28" s="133" t="s">
        <v>134</v>
      </c>
      <c r="B28" s="122">
        <v>24</v>
      </c>
      <c r="C28" s="10" t="s">
        <v>21</v>
      </c>
      <c r="D28" s="10" t="s">
        <v>33</v>
      </c>
      <c r="E28" s="10" t="s">
        <v>178</v>
      </c>
      <c r="F28" s="54" t="s">
        <v>175</v>
      </c>
      <c r="G28" s="77"/>
      <c r="H28" s="77"/>
      <c r="I28" s="77">
        <v>1</v>
      </c>
      <c r="J28" s="77">
        <f>+Table146[[#This Row],[Količina]]*Table146[[#This Row],[Jedinična cijena bez PDV-a]]</f>
        <v>0</v>
      </c>
      <c r="K28" s="77">
        <f>+Table146[[#This Row],[Cijena s uključenim PDV-om]]-Table146[[#This Row],[Cijena bez PDV-a]]</f>
        <v>0</v>
      </c>
      <c r="L28" s="77">
        <f>Table146[[#This Row],[Jedinična cijena s uključenim PDV-om]]*Table146[[#This Row],[Količina]]</f>
        <v>0</v>
      </c>
      <c r="M28" s="10" t="s">
        <v>108</v>
      </c>
    </row>
    <row r="29" spans="1:13" ht="69" x14ac:dyDescent="0.25">
      <c r="A29" s="134" t="s">
        <v>134</v>
      </c>
      <c r="B29" s="123">
        <v>25</v>
      </c>
      <c r="C29" s="12" t="s">
        <v>21</v>
      </c>
      <c r="D29" s="12" t="s">
        <v>34</v>
      </c>
      <c r="E29" s="12" t="s">
        <v>187</v>
      </c>
      <c r="F29" s="55" t="s">
        <v>175</v>
      </c>
      <c r="G29" s="78"/>
      <c r="H29" s="78"/>
      <c r="I29" s="78">
        <v>1</v>
      </c>
      <c r="J29" s="78">
        <f>+Table146[[#This Row],[Količina]]*Table146[[#This Row],[Jedinična cijena bez PDV-a]]</f>
        <v>0</v>
      </c>
      <c r="K29" s="78">
        <f>+Table146[[#This Row],[Cijena s uključenim PDV-om]]-Table146[[#This Row],[Cijena bez PDV-a]]</f>
        <v>0</v>
      </c>
      <c r="L29" s="78">
        <f>Table146[[#This Row],[Jedinična cijena s uključenim PDV-om]]*Table146[[#This Row],[Količina]]</f>
        <v>0</v>
      </c>
      <c r="M29" s="12" t="s">
        <v>105</v>
      </c>
    </row>
    <row r="30" spans="1:13" ht="34.5" x14ac:dyDescent="0.25">
      <c r="A30" s="134" t="s">
        <v>134</v>
      </c>
      <c r="B30" s="123">
        <v>26</v>
      </c>
      <c r="C30" s="12" t="s">
        <v>21</v>
      </c>
      <c r="D30" s="12" t="s">
        <v>34</v>
      </c>
      <c r="E30" s="12" t="s">
        <v>186</v>
      </c>
      <c r="F30" s="55" t="s">
        <v>175</v>
      </c>
      <c r="G30" s="78"/>
      <c r="H30" s="78"/>
      <c r="I30" s="78">
        <v>1</v>
      </c>
      <c r="J30" s="78">
        <f>+Table146[[#This Row],[Količina]]*Table146[[#This Row],[Jedinična cijena bez PDV-a]]</f>
        <v>0</v>
      </c>
      <c r="K30" s="78">
        <f>+Table146[[#This Row],[Cijena s uključenim PDV-om]]-Table146[[#This Row],[Cijena bez PDV-a]]</f>
        <v>0</v>
      </c>
      <c r="L30" s="78">
        <f>Table146[[#This Row],[Jedinična cijena s uključenim PDV-om]]*Table146[[#This Row],[Količina]]</f>
        <v>0</v>
      </c>
      <c r="M30" s="12" t="s">
        <v>104</v>
      </c>
    </row>
    <row r="31" spans="1:13" ht="34.5" x14ac:dyDescent="0.25">
      <c r="A31" s="134" t="s">
        <v>134</v>
      </c>
      <c r="B31" s="123">
        <v>27</v>
      </c>
      <c r="C31" s="12" t="s">
        <v>21</v>
      </c>
      <c r="D31" s="12" t="s">
        <v>34</v>
      </c>
      <c r="E31" s="12" t="s">
        <v>46</v>
      </c>
      <c r="F31" s="55" t="s">
        <v>175</v>
      </c>
      <c r="G31" s="78"/>
      <c r="H31" s="78"/>
      <c r="I31" s="78">
        <v>1</v>
      </c>
      <c r="J31" s="78">
        <f>+Table146[[#This Row],[Količina]]*Table146[[#This Row],[Jedinična cijena bez PDV-a]]</f>
        <v>0</v>
      </c>
      <c r="K31" s="78">
        <f>+Table146[[#This Row],[Cijena s uključenim PDV-om]]-Table146[[#This Row],[Cijena bez PDV-a]]</f>
        <v>0</v>
      </c>
      <c r="L31" s="78">
        <f>Table146[[#This Row],[Jedinična cijena s uključenim PDV-om]]*Table146[[#This Row],[Količina]]</f>
        <v>0</v>
      </c>
      <c r="M31" s="12" t="s">
        <v>104</v>
      </c>
    </row>
    <row r="32" spans="1:13" ht="34.5" x14ac:dyDescent="0.25">
      <c r="A32" s="134" t="s">
        <v>134</v>
      </c>
      <c r="B32" s="123">
        <v>28</v>
      </c>
      <c r="C32" s="12" t="s">
        <v>21</v>
      </c>
      <c r="D32" s="12" t="s">
        <v>34</v>
      </c>
      <c r="E32" s="12" t="s">
        <v>185</v>
      </c>
      <c r="F32" s="55" t="s">
        <v>175</v>
      </c>
      <c r="G32" s="78"/>
      <c r="H32" s="78"/>
      <c r="I32" s="78">
        <v>1</v>
      </c>
      <c r="J32" s="78">
        <f>+Table146[[#This Row],[Količina]]*Table146[[#This Row],[Jedinična cijena bez PDV-a]]</f>
        <v>0</v>
      </c>
      <c r="K32" s="78">
        <f>+Table146[[#This Row],[Cijena s uključenim PDV-om]]-Table146[[#This Row],[Cijena bez PDV-a]]</f>
        <v>0</v>
      </c>
      <c r="L32" s="78">
        <f>Table146[[#This Row],[Jedinična cijena s uključenim PDV-om]]*Table146[[#This Row],[Količina]]</f>
        <v>0</v>
      </c>
      <c r="M32" s="12" t="s">
        <v>104</v>
      </c>
    </row>
    <row r="33" spans="1:13" ht="34.5" x14ac:dyDescent="0.25">
      <c r="A33" s="134" t="s">
        <v>134</v>
      </c>
      <c r="B33" s="123">
        <v>29</v>
      </c>
      <c r="C33" s="12" t="s">
        <v>21</v>
      </c>
      <c r="D33" s="12" t="s">
        <v>34</v>
      </c>
      <c r="E33" s="12" t="s">
        <v>184</v>
      </c>
      <c r="F33" s="55" t="s">
        <v>175</v>
      </c>
      <c r="G33" s="78"/>
      <c r="H33" s="78"/>
      <c r="I33" s="78">
        <v>1</v>
      </c>
      <c r="J33" s="78">
        <f>+Table146[[#This Row],[Količina]]*Table146[[#This Row],[Jedinična cijena bez PDV-a]]</f>
        <v>0</v>
      </c>
      <c r="K33" s="78">
        <f>+Table146[[#This Row],[Cijena s uključenim PDV-om]]-Table146[[#This Row],[Cijena bez PDV-a]]</f>
        <v>0</v>
      </c>
      <c r="L33" s="78">
        <f>Table146[[#This Row],[Jedinična cijena s uključenim PDV-om]]*Table146[[#This Row],[Količina]]</f>
        <v>0</v>
      </c>
      <c r="M33" s="12" t="s">
        <v>104</v>
      </c>
    </row>
    <row r="34" spans="1:13" ht="103.5" x14ac:dyDescent="0.25">
      <c r="A34" s="134" t="s">
        <v>134</v>
      </c>
      <c r="B34" s="123">
        <v>30</v>
      </c>
      <c r="C34" s="12" t="s">
        <v>21</v>
      </c>
      <c r="D34" s="12" t="s">
        <v>34</v>
      </c>
      <c r="E34" s="12" t="s">
        <v>178</v>
      </c>
      <c r="F34" s="55" t="s">
        <v>175</v>
      </c>
      <c r="G34" s="78"/>
      <c r="H34" s="78"/>
      <c r="I34" s="78">
        <v>1</v>
      </c>
      <c r="J34" s="78">
        <f>+Table146[[#This Row],[Količina]]*Table146[[#This Row],[Jedinična cijena bez PDV-a]]</f>
        <v>0</v>
      </c>
      <c r="K34" s="78">
        <f>+Table146[[#This Row],[Cijena s uključenim PDV-om]]-Table146[[#This Row],[Cijena bez PDV-a]]</f>
        <v>0</v>
      </c>
      <c r="L34" s="78">
        <f>Table146[[#This Row],[Jedinična cijena s uključenim PDV-om]]*Table146[[#This Row],[Količina]]</f>
        <v>0</v>
      </c>
      <c r="M34" s="12" t="s">
        <v>106</v>
      </c>
    </row>
    <row r="35" spans="1:13" ht="103.5" x14ac:dyDescent="0.25">
      <c r="A35" s="134" t="s">
        <v>134</v>
      </c>
      <c r="B35" s="123">
        <v>31</v>
      </c>
      <c r="C35" s="12" t="s">
        <v>21</v>
      </c>
      <c r="D35" s="12" t="s">
        <v>34</v>
      </c>
      <c r="E35" s="12" t="s">
        <v>183</v>
      </c>
      <c r="F35" s="55" t="s">
        <v>175</v>
      </c>
      <c r="G35" s="78"/>
      <c r="H35" s="78"/>
      <c r="I35" s="78">
        <v>1</v>
      </c>
      <c r="J35" s="78">
        <f>+Table146[[#This Row],[Količina]]*Table146[[#This Row],[Jedinična cijena bez PDV-a]]</f>
        <v>0</v>
      </c>
      <c r="K35" s="78">
        <f>+Table146[[#This Row],[Cijena s uključenim PDV-om]]-Table146[[#This Row],[Cijena bez PDV-a]]</f>
        <v>0</v>
      </c>
      <c r="L35" s="78">
        <f>Table146[[#This Row],[Jedinična cijena s uključenim PDV-om]]*Table146[[#This Row],[Količina]]</f>
        <v>0</v>
      </c>
      <c r="M35" s="12" t="s">
        <v>103</v>
      </c>
    </row>
    <row r="36" spans="1:13" ht="69" x14ac:dyDescent="0.25">
      <c r="A36" s="135" t="s">
        <v>134</v>
      </c>
      <c r="B36" s="124">
        <v>32</v>
      </c>
      <c r="C36" s="18" t="s">
        <v>142</v>
      </c>
      <c r="D36" s="18" t="s">
        <v>100</v>
      </c>
      <c r="E36" s="18" t="s">
        <v>182</v>
      </c>
      <c r="F36" s="56" t="s">
        <v>175</v>
      </c>
      <c r="G36" s="79"/>
      <c r="H36" s="79"/>
      <c r="I36" s="79">
        <v>1</v>
      </c>
      <c r="J36" s="79">
        <f>+Table146[[#This Row],[Količina]]*Table146[[#This Row],[Jedinična cijena bez PDV-a]]</f>
        <v>0</v>
      </c>
      <c r="K36" s="79">
        <f>+Table146[[#This Row],[Cijena s uključenim PDV-om]]-Table146[[#This Row],[Cijena bez PDV-a]]</f>
        <v>0</v>
      </c>
      <c r="L36" s="79">
        <f>Table146[[#This Row],[Jedinična cijena s uključenim PDV-om]]*Table146[[#This Row],[Količina]]</f>
        <v>0</v>
      </c>
      <c r="M36" s="18" t="s">
        <v>156</v>
      </c>
    </row>
    <row r="37" spans="1:13" ht="23.25" x14ac:dyDescent="0.35">
      <c r="H37" s="210" t="s">
        <v>164</v>
      </c>
      <c r="I37" s="212"/>
      <c r="J37" s="89">
        <f>SUBTOTAL(109,Table146[Cijena bez PDV-a])</f>
        <v>0</v>
      </c>
      <c r="K37" s="90">
        <f>SUBTOTAL(109,Table146[Iznos PDV-a])</f>
        <v>0</v>
      </c>
      <c r="L37" s="90">
        <f>SUBTOTAL(109,Table146[Cijena s uključenim PDV-om])</f>
        <v>0</v>
      </c>
    </row>
    <row r="38" spans="1:13" x14ac:dyDescent="0.25">
      <c r="C38" s="3"/>
    </row>
    <row r="39" spans="1:13" x14ac:dyDescent="0.25">
      <c r="C39" s="3"/>
    </row>
    <row r="40" spans="1:13" x14ac:dyDescent="0.25">
      <c r="C40" s="3"/>
    </row>
    <row r="44" spans="1:13" x14ac:dyDescent="0.25">
      <c r="A44" s="125"/>
      <c r="B44" s="125"/>
      <c r="C44" s="2"/>
      <c r="D44" s="2"/>
      <c r="F44" s="2"/>
      <c r="G44" s="72"/>
    </row>
    <row r="45" spans="1:13" x14ac:dyDescent="0.25">
      <c r="A45" s="125"/>
      <c r="B45" s="125"/>
      <c r="C45" s="2"/>
      <c r="D45" s="2"/>
      <c r="F45" s="2"/>
      <c r="G45" s="72"/>
    </row>
    <row r="46" spans="1:13" x14ac:dyDescent="0.25">
      <c r="A46" s="125"/>
      <c r="B46" s="125"/>
      <c r="C46" s="2"/>
      <c r="D46" s="2"/>
      <c r="F46" s="2"/>
      <c r="G46" s="72"/>
    </row>
    <row r="47" spans="1:13" x14ac:dyDescent="0.25">
      <c r="A47" s="125"/>
      <c r="B47" s="125"/>
      <c r="C47" s="2"/>
      <c r="D47" s="2"/>
      <c r="F47" s="2"/>
      <c r="G47" s="72"/>
    </row>
    <row r="48" spans="1:13" x14ac:dyDescent="0.25">
      <c r="A48" s="125"/>
      <c r="B48" s="125"/>
      <c r="C48" s="2"/>
      <c r="D48" s="2"/>
      <c r="F48" s="2"/>
      <c r="G48" s="72"/>
    </row>
    <row r="49" spans="1:7" x14ac:dyDescent="0.25">
      <c r="A49" s="125"/>
      <c r="B49" s="125"/>
      <c r="C49" s="2"/>
      <c r="D49" s="2"/>
      <c r="F49" s="2"/>
      <c r="G49" s="72"/>
    </row>
    <row r="50" spans="1:7" x14ac:dyDescent="0.25">
      <c r="A50" s="125"/>
      <c r="B50" s="125"/>
      <c r="C50" s="2"/>
      <c r="D50" s="2"/>
      <c r="F50" s="2"/>
      <c r="G50" s="72"/>
    </row>
    <row r="51" spans="1:7" x14ac:dyDescent="0.25">
      <c r="A51" s="125"/>
      <c r="B51" s="125"/>
      <c r="C51" s="2"/>
      <c r="D51" s="2"/>
      <c r="F51" s="2"/>
      <c r="G51" s="72"/>
    </row>
    <row r="52" spans="1:7" x14ac:dyDescent="0.25">
      <c r="A52" s="125"/>
      <c r="B52" s="125"/>
      <c r="C52" s="2"/>
      <c r="D52" s="2"/>
      <c r="F52" s="2"/>
      <c r="G52" s="72"/>
    </row>
    <row r="53" spans="1:7" x14ac:dyDescent="0.25">
      <c r="A53" s="125"/>
      <c r="B53" s="125"/>
      <c r="C53" s="2"/>
      <c r="D53" s="2"/>
      <c r="F53" s="2"/>
      <c r="G53" s="72"/>
    </row>
    <row r="54" spans="1:7" x14ac:dyDescent="0.25">
      <c r="A54" s="125"/>
      <c r="B54" s="125"/>
      <c r="C54" s="2"/>
      <c r="D54" s="2"/>
      <c r="F54" s="2"/>
      <c r="G54" s="72"/>
    </row>
  </sheetData>
  <sheetProtection algorithmName="SHA-512" hashValue="RAIe5/CKnzenmhNoVA1f3jNsIX4hzR0svnyuTAtrKGu1ahUqpvNmuTgUoAOfQv1Me1sDtNUsViI1tYKoBn5isQ==" saltValue="/pcyhQXukRbwzQcW9uzImQ==" spinCount="100000" sheet="1" objects="1" scenarios="1"/>
  <protectedRanges>
    <protectedRange sqref="G5:H36" name="Range1"/>
    <protectedRange sqref="G9:H36" name="Range2"/>
  </protectedRanges>
  <mergeCells count="1">
    <mergeCell ref="H37:I37"/>
  </mergeCells>
  <pageMargins left="0.70866141732283472" right="0.70866141732283472" top="0.74803149606299213" bottom="0.74803149606299213" header="0.31496062992125984" footer="0.31496062992125984"/>
  <pageSetup paperSize="9" scale="45" fitToHeight="9" orientation="landscape" r:id="rId1"/>
  <headerFooter>
    <oddFooter>&amp;L&amp;8&amp;A&amp;R&amp;8&amp;P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0"/>
  <sheetViews>
    <sheetView showGridLines="0" zoomScale="80" zoomScaleNormal="80" workbookViewId="0">
      <pane ySplit="4" topLeftCell="A5" activePane="bottomLeft" state="frozen"/>
      <selection pane="bottomLeft" activeCell="K112" sqref="K112"/>
    </sheetView>
  </sheetViews>
  <sheetFormatPr defaultRowHeight="15" x14ac:dyDescent="0.25"/>
  <cols>
    <col min="1" max="1" width="9.140625" style="117" customWidth="1"/>
    <col min="2" max="2" width="8.42578125" style="117" customWidth="1"/>
    <col min="3" max="3" width="38.85546875" bestFit="1" customWidth="1"/>
    <col min="4" max="4" width="23.28515625" customWidth="1"/>
    <col min="5" max="5" width="79.42578125" customWidth="1"/>
    <col min="6" max="6" width="10.28515625" customWidth="1"/>
    <col min="7" max="7" width="20" style="71" customWidth="1"/>
    <col min="8" max="8" width="22.140625" style="71" customWidth="1"/>
    <col min="9" max="9" width="9.7109375" style="86" customWidth="1"/>
    <col min="10" max="11" width="17" style="71" customWidth="1"/>
    <col min="12" max="12" width="17.7109375" style="71" customWidth="1"/>
  </cols>
  <sheetData>
    <row r="2" spans="1:12" ht="21" x14ac:dyDescent="0.35">
      <c r="A2" s="153" t="s">
        <v>101</v>
      </c>
      <c r="B2" s="138"/>
      <c r="C2" s="66"/>
      <c r="D2" s="66"/>
      <c r="E2" s="153"/>
      <c r="F2" s="66"/>
      <c r="G2" s="70"/>
      <c r="H2" s="70"/>
      <c r="I2" s="91"/>
    </row>
    <row r="4" spans="1:12" s="162" customFormat="1" ht="57.6" customHeight="1" x14ac:dyDescent="0.25">
      <c r="A4" s="165" t="s">
        <v>127</v>
      </c>
      <c r="B4" s="157" t="s">
        <v>24</v>
      </c>
      <c r="C4" s="158" t="s">
        <v>30</v>
      </c>
      <c r="D4" s="158" t="s">
        <v>29</v>
      </c>
      <c r="E4" s="158" t="s">
        <v>0</v>
      </c>
      <c r="F4" s="166" t="s">
        <v>122</v>
      </c>
      <c r="G4" s="167" t="s">
        <v>126</v>
      </c>
      <c r="H4" s="167" t="s">
        <v>125</v>
      </c>
      <c r="I4" s="169" t="s">
        <v>1</v>
      </c>
      <c r="J4" s="167" t="s">
        <v>123</v>
      </c>
      <c r="K4" s="167" t="s">
        <v>197</v>
      </c>
      <c r="L4" s="167" t="s">
        <v>124</v>
      </c>
    </row>
    <row r="5" spans="1:12" s="162" customFormat="1" ht="17.25" x14ac:dyDescent="0.25">
      <c r="A5" s="182" t="s">
        <v>135</v>
      </c>
      <c r="B5" s="193">
        <v>1</v>
      </c>
      <c r="C5" s="184" t="s">
        <v>242</v>
      </c>
      <c r="D5" s="184" t="s">
        <v>239</v>
      </c>
      <c r="E5" s="184" t="s">
        <v>2</v>
      </c>
      <c r="F5" s="184" t="s">
        <v>189</v>
      </c>
      <c r="G5" s="189"/>
      <c r="H5" s="189"/>
      <c r="I5" s="189">
        <v>20</v>
      </c>
      <c r="J5" s="189">
        <f>Table1[[#This Row],[Jedinična cijena bez PDV-a]]*Table1[[#This Row],[Količina]]</f>
        <v>0</v>
      </c>
      <c r="K5" s="194">
        <f>+Table1[[#This Row],[Cijena s uključenim PDV-om]]-Table1[[#This Row],[Cijena bez PDV-a]]</f>
        <v>0</v>
      </c>
      <c r="L5" s="194">
        <f>Table1[[#This Row],[Jedinična cijena s uključenim PDV-om]]*Table1[[#This Row],[Količina]]</f>
        <v>0</v>
      </c>
    </row>
    <row r="6" spans="1:12" s="162" customFormat="1" ht="17.25" x14ac:dyDescent="0.25">
      <c r="A6" s="182" t="s">
        <v>135</v>
      </c>
      <c r="B6" s="193">
        <v>2</v>
      </c>
      <c r="C6" s="184" t="s">
        <v>242</v>
      </c>
      <c r="D6" s="184" t="s">
        <v>239</v>
      </c>
      <c r="E6" s="184" t="s">
        <v>3</v>
      </c>
      <c r="F6" s="184" t="s">
        <v>189</v>
      </c>
      <c r="G6" s="189"/>
      <c r="H6" s="189"/>
      <c r="I6" s="189">
        <v>1</v>
      </c>
      <c r="J6" s="189">
        <f>Table1[[#This Row],[Jedinična cijena bez PDV-a]]*Table1[[#This Row],[Količina]]</f>
        <v>0</v>
      </c>
      <c r="K6" s="194">
        <f>+Table1[[#This Row],[Cijena s uključenim PDV-om]]-Table1[[#This Row],[Cijena bez PDV-a]]</f>
        <v>0</v>
      </c>
      <c r="L6" s="194">
        <f>Table1[[#This Row],[Jedinična cijena s uključenim PDV-om]]*Table1[[#This Row],[Količina]]</f>
        <v>0</v>
      </c>
    </row>
    <row r="7" spans="1:12" s="162" customFormat="1" ht="17.25" x14ac:dyDescent="0.25">
      <c r="A7" s="182" t="s">
        <v>135</v>
      </c>
      <c r="B7" s="193">
        <v>3</v>
      </c>
      <c r="C7" s="184" t="s">
        <v>242</v>
      </c>
      <c r="D7" s="184" t="s">
        <v>239</v>
      </c>
      <c r="E7" s="184" t="s">
        <v>4</v>
      </c>
      <c r="F7" s="184" t="s">
        <v>189</v>
      </c>
      <c r="G7" s="189"/>
      <c r="H7" s="189"/>
      <c r="I7" s="189">
        <v>2</v>
      </c>
      <c r="J7" s="189">
        <f>Table1[[#This Row],[Jedinična cijena bez PDV-a]]*Table1[[#This Row],[Količina]]</f>
        <v>0</v>
      </c>
      <c r="K7" s="194">
        <f>+Table1[[#This Row],[Cijena s uključenim PDV-om]]-Table1[[#This Row],[Cijena bez PDV-a]]</f>
        <v>0</v>
      </c>
      <c r="L7" s="194">
        <f>Table1[[#This Row],[Jedinična cijena s uključenim PDV-om]]*Table1[[#This Row],[Količina]]</f>
        <v>0</v>
      </c>
    </row>
    <row r="8" spans="1:12" s="162" customFormat="1" ht="17.25" x14ac:dyDescent="0.25">
      <c r="A8" s="182" t="s">
        <v>135</v>
      </c>
      <c r="B8" s="193">
        <v>4</v>
      </c>
      <c r="C8" s="184" t="s">
        <v>242</v>
      </c>
      <c r="D8" s="184" t="s">
        <v>239</v>
      </c>
      <c r="E8" s="184" t="s">
        <v>6</v>
      </c>
      <c r="F8" s="184" t="s">
        <v>189</v>
      </c>
      <c r="G8" s="189"/>
      <c r="H8" s="189"/>
      <c r="I8" s="189">
        <v>1</v>
      </c>
      <c r="J8" s="189">
        <f>Table1[[#This Row],[Jedinična cijena bez PDV-a]]*Table1[[#This Row],[Količina]]</f>
        <v>0</v>
      </c>
      <c r="K8" s="194">
        <f>+Table1[[#This Row],[Cijena s uključenim PDV-om]]-Table1[[#This Row],[Cijena bez PDV-a]]</f>
        <v>0</v>
      </c>
      <c r="L8" s="194">
        <f>Table1[[#This Row],[Jedinična cijena s uključenim PDV-om]]*Table1[[#This Row],[Količina]]</f>
        <v>0</v>
      </c>
    </row>
    <row r="9" spans="1:12" s="162" customFormat="1" ht="17.25" x14ac:dyDescent="0.25">
      <c r="A9" s="182" t="s">
        <v>135</v>
      </c>
      <c r="B9" s="193">
        <v>5</v>
      </c>
      <c r="C9" s="184" t="s">
        <v>242</v>
      </c>
      <c r="D9" s="184" t="s">
        <v>239</v>
      </c>
      <c r="E9" s="184" t="s">
        <v>9</v>
      </c>
      <c r="F9" s="184" t="s">
        <v>189</v>
      </c>
      <c r="G9" s="189"/>
      <c r="H9" s="189"/>
      <c r="I9" s="189">
        <v>2</v>
      </c>
      <c r="J9" s="189">
        <f>Table1[[#This Row],[Jedinična cijena bez PDV-a]]*Table1[[#This Row],[Količina]]</f>
        <v>0</v>
      </c>
      <c r="K9" s="194">
        <f>+Table1[[#This Row],[Cijena s uključenim PDV-om]]-Table1[[#This Row],[Cijena bez PDV-a]]</f>
        <v>0</v>
      </c>
      <c r="L9" s="194">
        <f>Table1[[#This Row],[Jedinična cijena s uključenim PDV-om]]*Table1[[#This Row],[Količina]]</f>
        <v>0</v>
      </c>
    </row>
    <row r="10" spans="1:12" s="162" customFormat="1" ht="17.25" x14ac:dyDescent="0.25">
      <c r="A10" s="182" t="s">
        <v>135</v>
      </c>
      <c r="B10" s="193">
        <v>6</v>
      </c>
      <c r="C10" s="184" t="s">
        <v>242</v>
      </c>
      <c r="D10" s="184" t="s">
        <v>239</v>
      </c>
      <c r="E10" s="184" t="s">
        <v>10</v>
      </c>
      <c r="F10" s="184" t="s">
        <v>189</v>
      </c>
      <c r="G10" s="189"/>
      <c r="H10" s="189"/>
      <c r="I10" s="189">
        <v>1</v>
      </c>
      <c r="J10" s="189">
        <f>Table1[[#This Row],[Jedinična cijena bez PDV-a]]*Table1[[#This Row],[Količina]]</f>
        <v>0</v>
      </c>
      <c r="K10" s="194">
        <f>+Table1[[#This Row],[Cijena s uključenim PDV-om]]-Table1[[#This Row],[Cijena bez PDV-a]]</f>
        <v>0</v>
      </c>
      <c r="L10" s="194">
        <f>Table1[[#This Row],[Jedinična cijena s uključenim PDV-om]]*Table1[[#This Row],[Količina]]</f>
        <v>0</v>
      </c>
    </row>
    <row r="11" spans="1:12" s="162" customFormat="1" ht="34.5" x14ac:dyDescent="0.25">
      <c r="A11" s="182" t="s">
        <v>135</v>
      </c>
      <c r="B11" s="193">
        <v>7</v>
      </c>
      <c r="C11" s="184" t="s">
        <v>242</v>
      </c>
      <c r="D11" s="184" t="s">
        <v>239</v>
      </c>
      <c r="E11" s="184" t="s">
        <v>11</v>
      </c>
      <c r="F11" s="184" t="s">
        <v>189</v>
      </c>
      <c r="G11" s="189"/>
      <c r="H11" s="189"/>
      <c r="I11" s="189">
        <v>1</v>
      </c>
      <c r="J11" s="189">
        <f>Table1[[#This Row],[Jedinična cijena bez PDV-a]]*Table1[[#This Row],[Količina]]</f>
        <v>0</v>
      </c>
      <c r="K11" s="194">
        <f>+Table1[[#This Row],[Cijena s uključenim PDV-om]]-Table1[[#This Row],[Cijena bez PDV-a]]</f>
        <v>0</v>
      </c>
      <c r="L11" s="194">
        <f>Table1[[#This Row],[Jedinična cijena s uključenim PDV-om]]*Table1[[#This Row],[Količina]]</f>
        <v>0</v>
      </c>
    </row>
    <row r="12" spans="1:12" s="162" customFormat="1" ht="17.25" x14ac:dyDescent="0.25">
      <c r="A12" s="182" t="s">
        <v>135</v>
      </c>
      <c r="B12" s="193">
        <v>8</v>
      </c>
      <c r="C12" s="184" t="s">
        <v>242</v>
      </c>
      <c r="D12" s="184" t="s">
        <v>239</v>
      </c>
      <c r="E12" s="184" t="s">
        <v>12</v>
      </c>
      <c r="F12" s="184" t="s">
        <v>189</v>
      </c>
      <c r="G12" s="189"/>
      <c r="H12" s="189"/>
      <c r="I12" s="189">
        <v>1</v>
      </c>
      <c r="J12" s="189">
        <f>Table1[[#This Row],[Jedinična cijena bez PDV-a]]*Table1[[#This Row],[Količina]]</f>
        <v>0</v>
      </c>
      <c r="K12" s="194">
        <f>+Table1[[#This Row],[Cijena s uključenim PDV-om]]-Table1[[#This Row],[Cijena bez PDV-a]]</f>
        <v>0</v>
      </c>
      <c r="L12" s="194">
        <f>Table1[[#This Row],[Jedinična cijena s uključenim PDV-om]]*Table1[[#This Row],[Količina]]</f>
        <v>0</v>
      </c>
    </row>
    <row r="13" spans="1:12" s="162" customFormat="1" ht="17.25" x14ac:dyDescent="0.25">
      <c r="A13" s="182" t="s">
        <v>135</v>
      </c>
      <c r="B13" s="193">
        <v>9</v>
      </c>
      <c r="C13" s="184" t="s">
        <v>242</v>
      </c>
      <c r="D13" s="184" t="s">
        <v>239</v>
      </c>
      <c r="E13" s="184" t="s">
        <v>13</v>
      </c>
      <c r="F13" s="184" t="s">
        <v>189</v>
      </c>
      <c r="G13" s="189"/>
      <c r="H13" s="189"/>
      <c r="I13" s="189">
        <v>1</v>
      </c>
      <c r="J13" s="189">
        <f>Table1[[#This Row],[Jedinična cijena bez PDV-a]]*Table1[[#This Row],[Količina]]</f>
        <v>0</v>
      </c>
      <c r="K13" s="194">
        <f>+Table1[[#This Row],[Cijena s uključenim PDV-om]]-Table1[[#This Row],[Cijena bez PDV-a]]</f>
        <v>0</v>
      </c>
      <c r="L13" s="194">
        <f>Table1[[#This Row],[Jedinična cijena s uključenim PDV-om]]*Table1[[#This Row],[Količina]]</f>
        <v>0</v>
      </c>
    </row>
    <row r="14" spans="1:12" s="162" customFormat="1" ht="17.25" x14ac:dyDescent="0.25">
      <c r="A14" s="182" t="s">
        <v>135</v>
      </c>
      <c r="B14" s="193">
        <v>10</v>
      </c>
      <c r="C14" s="184" t="s">
        <v>242</v>
      </c>
      <c r="D14" s="184" t="s">
        <v>239</v>
      </c>
      <c r="E14" s="184" t="s">
        <v>97</v>
      </c>
      <c r="F14" s="184" t="s">
        <v>189</v>
      </c>
      <c r="G14" s="189"/>
      <c r="H14" s="189"/>
      <c r="I14" s="189">
        <v>4</v>
      </c>
      <c r="J14" s="189">
        <f>Table1[[#This Row],[Jedinična cijena bez PDV-a]]*Table1[[#This Row],[Količina]]</f>
        <v>0</v>
      </c>
      <c r="K14" s="194">
        <f>+Table1[[#This Row],[Cijena s uključenim PDV-om]]-Table1[[#This Row],[Cijena bez PDV-a]]</f>
        <v>0</v>
      </c>
      <c r="L14" s="194">
        <f>Table1[[#This Row],[Jedinična cijena s uključenim PDV-om]]*Table1[[#This Row],[Količina]]</f>
        <v>0</v>
      </c>
    </row>
    <row r="15" spans="1:12" s="162" customFormat="1" ht="17.25" x14ac:dyDescent="0.25">
      <c r="A15" s="182" t="s">
        <v>135</v>
      </c>
      <c r="B15" s="193">
        <v>11</v>
      </c>
      <c r="C15" s="184" t="s">
        <v>242</v>
      </c>
      <c r="D15" s="184" t="s">
        <v>239</v>
      </c>
      <c r="E15" s="184" t="s">
        <v>14</v>
      </c>
      <c r="F15" s="184" t="s">
        <v>189</v>
      </c>
      <c r="G15" s="189"/>
      <c r="H15" s="189"/>
      <c r="I15" s="189">
        <v>1</v>
      </c>
      <c r="J15" s="189">
        <f>Table1[[#This Row],[Jedinična cijena bez PDV-a]]*Table1[[#This Row],[Količina]]</f>
        <v>0</v>
      </c>
      <c r="K15" s="194">
        <f>+Table1[[#This Row],[Cijena s uključenim PDV-om]]-Table1[[#This Row],[Cijena bez PDV-a]]</f>
        <v>0</v>
      </c>
      <c r="L15" s="194">
        <f>Table1[[#This Row],[Jedinična cijena s uključenim PDV-om]]*Table1[[#This Row],[Količina]]</f>
        <v>0</v>
      </c>
    </row>
    <row r="16" spans="1:12" s="162" customFormat="1" ht="17.25" x14ac:dyDescent="0.25">
      <c r="A16" s="182" t="s">
        <v>135</v>
      </c>
      <c r="B16" s="193">
        <v>12</v>
      </c>
      <c r="C16" s="184" t="s">
        <v>242</v>
      </c>
      <c r="D16" s="184" t="s">
        <v>239</v>
      </c>
      <c r="E16" s="184" t="s">
        <v>15</v>
      </c>
      <c r="F16" s="184" t="s">
        <v>189</v>
      </c>
      <c r="G16" s="189"/>
      <c r="H16" s="189"/>
      <c r="I16" s="189">
        <v>10</v>
      </c>
      <c r="J16" s="189">
        <f>Table1[[#This Row],[Jedinična cijena bez PDV-a]]*Table1[[#This Row],[Količina]]</f>
        <v>0</v>
      </c>
      <c r="K16" s="194">
        <f>+Table1[[#This Row],[Cijena s uključenim PDV-om]]-Table1[[#This Row],[Cijena bez PDV-a]]</f>
        <v>0</v>
      </c>
      <c r="L16" s="194">
        <f>Table1[[#This Row],[Jedinična cijena s uključenim PDV-om]]*Table1[[#This Row],[Količina]]</f>
        <v>0</v>
      </c>
    </row>
    <row r="17" spans="1:12" s="162" customFormat="1" ht="17.25" x14ac:dyDescent="0.25">
      <c r="A17" s="182" t="s">
        <v>135</v>
      </c>
      <c r="B17" s="193">
        <v>13</v>
      </c>
      <c r="C17" s="184" t="s">
        <v>242</v>
      </c>
      <c r="D17" s="184" t="s">
        <v>239</v>
      </c>
      <c r="E17" s="184" t="s">
        <v>16</v>
      </c>
      <c r="F17" s="184" t="s">
        <v>189</v>
      </c>
      <c r="G17" s="189"/>
      <c r="H17" s="189"/>
      <c r="I17" s="189">
        <v>1</v>
      </c>
      <c r="J17" s="189">
        <f>Table1[[#This Row],[Jedinična cijena bez PDV-a]]*Table1[[#This Row],[Količina]]</f>
        <v>0</v>
      </c>
      <c r="K17" s="194">
        <f>+Table1[[#This Row],[Cijena s uključenim PDV-om]]-Table1[[#This Row],[Cijena bez PDV-a]]</f>
        <v>0</v>
      </c>
      <c r="L17" s="194">
        <f>Table1[[#This Row],[Jedinična cijena s uključenim PDV-om]]*Table1[[#This Row],[Količina]]</f>
        <v>0</v>
      </c>
    </row>
    <row r="18" spans="1:12" s="162" customFormat="1" ht="17.25" x14ac:dyDescent="0.25">
      <c r="A18" s="182" t="s">
        <v>135</v>
      </c>
      <c r="B18" s="193">
        <v>14</v>
      </c>
      <c r="C18" s="184" t="s">
        <v>242</v>
      </c>
      <c r="D18" s="184" t="s">
        <v>239</v>
      </c>
      <c r="E18" s="184" t="s">
        <v>17</v>
      </c>
      <c r="F18" s="184" t="s">
        <v>189</v>
      </c>
      <c r="G18" s="189"/>
      <c r="H18" s="189"/>
      <c r="I18" s="189">
        <v>1</v>
      </c>
      <c r="J18" s="189">
        <f>Table1[[#This Row],[Jedinična cijena bez PDV-a]]*Table1[[#This Row],[Količina]]</f>
        <v>0</v>
      </c>
      <c r="K18" s="194">
        <f>+Table1[[#This Row],[Cijena s uključenim PDV-om]]-Table1[[#This Row],[Cijena bez PDV-a]]</f>
        <v>0</v>
      </c>
      <c r="L18" s="194">
        <f>Table1[[#This Row],[Jedinična cijena s uključenim PDV-om]]*Table1[[#This Row],[Količina]]</f>
        <v>0</v>
      </c>
    </row>
    <row r="19" spans="1:12" s="162" customFormat="1" ht="34.5" x14ac:dyDescent="0.25">
      <c r="A19" s="182" t="s">
        <v>135</v>
      </c>
      <c r="B19" s="193">
        <v>15</v>
      </c>
      <c r="C19" s="184" t="s">
        <v>242</v>
      </c>
      <c r="D19" s="184" t="s">
        <v>239</v>
      </c>
      <c r="E19" s="184" t="s">
        <v>18</v>
      </c>
      <c r="F19" s="184" t="s">
        <v>189</v>
      </c>
      <c r="G19" s="189"/>
      <c r="H19" s="189"/>
      <c r="I19" s="189">
        <v>1</v>
      </c>
      <c r="J19" s="189">
        <f>Table1[[#This Row],[Jedinična cijena bez PDV-a]]*Table1[[#This Row],[Količina]]</f>
        <v>0</v>
      </c>
      <c r="K19" s="194">
        <f>+Table1[[#This Row],[Cijena s uključenim PDV-om]]-Table1[[#This Row],[Cijena bez PDV-a]]</f>
        <v>0</v>
      </c>
      <c r="L19" s="194">
        <f>Table1[[#This Row],[Jedinična cijena s uključenim PDV-om]]*Table1[[#This Row],[Količina]]</f>
        <v>0</v>
      </c>
    </row>
    <row r="20" spans="1:12" s="162" customFormat="1" ht="17.25" x14ac:dyDescent="0.25">
      <c r="A20" s="182" t="s">
        <v>135</v>
      </c>
      <c r="B20" s="193">
        <v>16</v>
      </c>
      <c r="C20" s="184" t="s">
        <v>242</v>
      </c>
      <c r="D20" s="184" t="s">
        <v>239</v>
      </c>
      <c r="E20" s="184" t="s">
        <v>19</v>
      </c>
      <c r="F20" s="184" t="s">
        <v>189</v>
      </c>
      <c r="G20" s="189"/>
      <c r="H20" s="189"/>
      <c r="I20" s="189">
        <v>1</v>
      </c>
      <c r="J20" s="189">
        <f>Table1[[#This Row],[Jedinična cijena bez PDV-a]]*Table1[[#This Row],[Količina]]</f>
        <v>0</v>
      </c>
      <c r="K20" s="194">
        <f>+Table1[[#This Row],[Cijena s uključenim PDV-om]]-Table1[[#This Row],[Cijena bez PDV-a]]</f>
        <v>0</v>
      </c>
      <c r="L20" s="194">
        <f>Table1[[#This Row],[Jedinična cijena s uključenim PDV-om]]*Table1[[#This Row],[Količina]]</f>
        <v>0</v>
      </c>
    </row>
    <row r="21" spans="1:12" ht="18.600000000000001" customHeight="1" x14ac:dyDescent="0.25">
      <c r="A21" s="139" t="s">
        <v>135</v>
      </c>
      <c r="B21" s="119">
        <v>17</v>
      </c>
      <c r="C21" s="6" t="s">
        <v>98</v>
      </c>
      <c r="D21" s="6" t="s">
        <v>31</v>
      </c>
      <c r="E21" s="6" t="s">
        <v>2</v>
      </c>
      <c r="F21" s="6" t="s">
        <v>189</v>
      </c>
      <c r="G21" s="73"/>
      <c r="H21" s="73"/>
      <c r="I21" s="73">
        <v>80</v>
      </c>
      <c r="J21" s="73">
        <f>Table1[[#This Row],[Jedinična cijena bez PDV-a]]*Table1[[#This Row],[Količina]]</f>
        <v>0</v>
      </c>
      <c r="K21" s="93">
        <f>+Table1[[#This Row],[Cijena s uključenim PDV-om]]-Table1[[#This Row],[Cijena bez PDV-a]]</f>
        <v>0</v>
      </c>
      <c r="L21" s="93">
        <f>Table1[[#This Row],[Jedinična cijena s uključenim PDV-om]]*Table1[[#This Row],[Količina]]</f>
        <v>0</v>
      </c>
    </row>
    <row r="22" spans="1:12" ht="17.45" customHeight="1" x14ac:dyDescent="0.25">
      <c r="A22" s="139" t="s">
        <v>135</v>
      </c>
      <c r="B22" s="119">
        <v>18</v>
      </c>
      <c r="C22" s="6" t="s">
        <v>98</v>
      </c>
      <c r="D22" s="6" t="s">
        <v>31</v>
      </c>
      <c r="E22" s="6" t="s">
        <v>3</v>
      </c>
      <c r="F22" s="6" t="s">
        <v>189</v>
      </c>
      <c r="G22" s="73"/>
      <c r="H22" s="73"/>
      <c r="I22" s="73">
        <v>1</v>
      </c>
      <c r="J22" s="73">
        <f>Table1[[#This Row],[Jedinična cijena bez PDV-a]]*Table1[[#This Row],[Količina]]</f>
        <v>0</v>
      </c>
      <c r="K22" s="93">
        <f>+Table1[[#This Row],[Cijena s uključenim PDV-om]]-Table1[[#This Row],[Cijena bez PDV-a]]</f>
        <v>0</v>
      </c>
      <c r="L22" s="93">
        <f>Table1[[#This Row],[Jedinična cijena s uključenim PDV-om]]*Table1[[#This Row],[Količina]]</f>
        <v>0</v>
      </c>
    </row>
    <row r="23" spans="1:12" ht="21" customHeight="1" x14ac:dyDescent="0.25">
      <c r="A23" s="139" t="s">
        <v>135</v>
      </c>
      <c r="B23" s="119">
        <v>19</v>
      </c>
      <c r="C23" s="6" t="s">
        <v>98</v>
      </c>
      <c r="D23" s="6" t="s">
        <v>31</v>
      </c>
      <c r="E23" s="6" t="s">
        <v>4</v>
      </c>
      <c r="F23" s="6" t="s">
        <v>189</v>
      </c>
      <c r="G23" s="73"/>
      <c r="H23" s="73"/>
      <c r="I23" s="73">
        <v>2</v>
      </c>
      <c r="J23" s="73">
        <f>Table1[[#This Row],[Jedinična cijena bez PDV-a]]*Table1[[#This Row],[Količina]]</f>
        <v>0</v>
      </c>
      <c r="K23" s="93">
        <f>+Table1[[#This Row],[Cijena s uključenim PDV-om]]-Table1[[#This Row],[Cijena bez PDV-a]]</f>
        <v>0</v>
      </c>
      <c r="L23" s="93">
        <f>Table1[[#This Row],[Jedinična cijena s uključenim PDV-om]]*Table1[[#This Row],[Količina]]</f>
        <v>0</v>
      </c>
    </row>
    <row r="24" spans="1:12" ht="21" customHeight="1" x14ac:dyDescent="0.25">
      <c r="A24" s="139" t="s">
        <v>135</v>
      </c>
      <c r="B24" s="119">
        <v>20</v>
      </c>
      <c r="C24" s="6" t="s">
        <v>98</v>
      </c>
      <c r="D24" s="6" t="s">
        <v>31</v>
      </c>
      <c r="E24" s="6" t="s">
        <v>5</v>
      </c>
      <c r="F24" s="6" t="s">
        <v>189</v>
      </c>
      <c r="G24" s="73"/>
      <c r="H24" s="73"/>
      <c r="I24" s="73">
        <v>1</v>
      </c>
      <c r="J24" s="73">
        <f>Table1[[#This Row],[Jedinična cijena bez PDV-a]]*Table1[[#This Row],[Količina]]</f>
        <v>0</v>
      </c>
      <c r="K24" s="93">
        <f>+Table1[[#This Row],[Cijena s uključenim PDV-om]]-Table1[[#This Row],[Cijena bez PDV-a]]</f>
        <v>0</v>
      </c>
      <c r="L24" s="93">
        <f>Table1[[#This Row],[Jedinična cijena s uključenim PDV-om]]*Table1[[#This Row],[Količina]]</f>
        <v>0</v>
      </c>
    </row>
    <row r="25" spans="1:12" ht="21" customHeight="1" x14ac:dyDescent="0.25">
      <c r="A25" s="139" t="s">
        <v>135</v>
      </c>
      <c r="B25" s="119">
        <v>21</v>
      </c>
      <c r="C25" s="6" t="s">
        <v>98</v>
      </c>
      <c r="D25" s="6" t="s">
        <v>31</v>
      </c>
      <c r="E25" s="6" t="s">
        <v>6</v>
      </c>
      <c r="F25" s="6" t="s">
        <v>189</v>
      </c>
      <c r="G25" s="73"/>
      <c r="H25" s="73"/>
      <c r="I25" s="73">
        <v>2</v>
      </c>
      <c r="J25" s="73">
        <f>Table1[[#This Row],[Jedinična cijena bez PDV-a]]*Table1[[#This Row],[Količina]]</f>
        <v>0</v>
      </c>
      <c r="K25" s="93">
        <f>+Table1[[#This Row],[Cijena s uključenim PDV-om]]-Table1[[#This Row],[Cijena bez PDV-a]]</f>
        <v>0</v>
      </c>
      <c r="L25" s="93">
        <f>Table1[[#This Row],[Jedinična cijena s uključenim PDV-om]]*Table1[[#This Row],[Količina]]</f>
        <v>0</v>
      </c>
    </row>
    <row r="26" spans="1:12" ht="21" customHeight="1" x14ac:dyDescent="0.25">
      <c r="A26" s="139" t="s">
        <v>135</v>
      </c>
      <c r="B26" s="119">
        <v>22</v>
      </c>
      <c r="C26" s="6" t="s">
        <v>98</v>
      </c>
      <c r="D26" s="6" t="s">
        <v>31</v>
      </c>
      <c r="E26" s="6" t="s">
        <v>7</v>
      </c>
      <c r="F26" s="6" t="s">
        <v>189</v>
      </c>
      <c r="G26" s="73"/>
      <c r="H26" s="73"/>
      <c r="I26" s="73">
        <v>1</v>
      </c>
      <c r="J26" s="73">
        <f>Table1[[#This Row],[Jedinična cijena bez PDV-a]]*Table1[[#This Row],[Količina]]</f>
        <v>0</v>
      </c>
      <c r="K26" s="93">
        <f>+Table1[[#This Row],[Cijena s uključenim PDV-om]]-Table1[[#This Row],[Cijena bez PDV-a]]</f>
        <v>0</v>
      </c>
      <c r="L26" s="93">
        <f>Table1[[#This Row],[Jedinična cijena s uključenim PDV-om]]*Table1[[#This Row],[Količina]]</f>
        <v>0</v>
      </c>
    </row>
    <row r="27" spans="1:12" ht="21" customHeight="1" x14ac:dyDescent="0.25">
      <c r="A27" s="139" t="s">
        <v>135</v>
      </c>
      <c r="B27" s="119">
        <v>23</v>
      </c>
      <c r="C27" s="6" t="s">
        <v>98</v>
      </c>
      <c r="D27" s="6" t="s">
        <v>31</v>
      </c>
      <c r="E27" s="6" t="s">
        <v>8</v>
      </c>
      <c r="F27" s="6" t="s">
        <v>189</v>
      </c>
      <c r="G27" s="73"/>
      <c r="H27" s="73"/>
      <c r="I27" s="73">
        <v>1</v>
      </c>
      <c r="J27" s="73">
        <f>Table1[[#This Row],[Jedinična cijena bez PDV-a]]*Table1[[#This Row],[Količina]]</f>
        <v>0</v>
      </c>
      <c r="K27" s="93">
        <f>+Table1[[#This Row],[Cijena s uključenim PDV-om]]-Table1[[#This Row],[Cijena bez PDV-a]]</f>
        <v>0</v>
      </c>
      <c r="L27" s="93">
        <f>Table1[[#This Row],[Jedinična cijena s uključenim PDV-om]]*Table1[[#This Row],[Količina]]</f>
        <v>0</v>
      </c>
    </row>
    <row r="28" spans="1:12" ht="21" customHeight="1" x14ac:dyDescent="0.25">
      <c r="A28" s="139" t="s">
        <v>135</v>
      </c>
      <c r="B28" s="119">
        <v>24</v>
      </c>
      <c r="C28" s="6" t="s">
        <v>98</v>
      </c>
      <c r="D28" s="6" t="s">
        <v>31</v>
      </c>
      <c r="E28" s="6" t="s">
        <v>9</v>
      </c>
      <c r="F28" s="6" t="s">
        <v>189</v>
      </c>
      <c r="G28" s="73"/>
      <c r="H28" s="73"/>
      <c r="I28" s="73">
        <v>1</v>
      </c>
      <c r="J28" s="73">
        <f>Table1[[#This Row],[Jedinična cijena bez PDV-a]]*Table1[[#This Row],[Količina]]</f>
        <v>0</v>
      </c>
      <c r="K28" s="93">
        <f>+Table1[[#This Row],[Cijena s uključenim PDV-om]]-Table1[[#This Row],[Cijena bez PDV-a]]</f>
        <v>0</v>
      </c>
      <c r="L28" s="93">
        <f>Table1[[#This Row],[Jedinična cijena s uključenim PDV-om]]*Table1[[#This Row],[Količina]]</f>
        <v>0</v>
      </c>
    </row>
    <row r="29" spans="1:12" ht="21" customHeight="1" x14ac:dyDescent="0.25">
      <c r="A29" s="139" t="s">
        <v>135</v>
      </c>
      <c r="B29" s="119">
        <v>25</v>
      </c>
      <c r="C29" s="6" t="s">
        <v>98</v>
      </c>
      <c r="D29" s="6" t="s">
        <v>31</v>
      </c>
      <c r="E29" s="6" t="s">
        <v>10</v>
      </c>
      <c r="F29" s="6" t="s">
        <v>189</v>
      </c>
      <c r="G29" s="73"/>
      <c r="H29" s="73"/>
      <c r="I29" s="73">
        <v>2</v>
      </c>
      <c r="J29" s="73">
        <f>Table1[[#This Row],[Jedinična cijena bez PDV-a]]*Table1[[#This Row],[Količina]]</f>
        <v>0</v>
      </c>
      <c r="K29" s="93">
        <f>+Table1[[#This Row],[Cijena s uključenim PDV-om]]-Table1[[#This Row],[Cijena bez PDV-a]]</f>
        <v>0</v>
      </c>
      <c r="L29" s="93">
        <f>Table1[[#This Row],[Jedinična cijena s uključenim PDV-om]]*Table1[[#This Row],[Količina]]</f>
        <v>0</v>
      </c>
    </row>
    <row r="30" spans="1:12" ht="18" customHeight="1" x14ac:dyDescent="0.25">
      <c r="A30" s="139" t="s">
        <v>135</v>
      </c>
      <c r="B30" s="119">
        <v>26</v>
      </c>
      <c r="C30" s="6" t="s">
        <v>98</v>
      </c>
      <c r="D30" s="6" t="s">
        <v>31</v>
      </c>
      <c r="E30" s="6" t="s">
        <v>11</v>
      </c>
      <c r="F30" s="6" t="s">
        <v>189</v>
      </c>
      <c r="G30" s="73"/>
      <c r="H30" s="73"/>
      <c r="I30" s="73">
        <v>1</v>
      </c>
      <c r="J30" s="73">
        <f>Table1[[#This Row],[Jedinična cijena bez PDV-a]]*Table1[[#This Row],[Količina]]</f>
        <v>0</v>
      </c>
      <c r="K30" s="93">
        <f>+Table1[[#This Row],[Cijena s uključenim PDV-om]]-Table1[[#This Row],[Cijena bez PDV-a]]</f>
        <v>0</v>
      </c>
      <c r="L30" s="93">
        <f>Table1[[#This Row],[Jedinična cijena s uključenim PDV-om]]*Table1[[#This Row],[Količina]]</f>
        <v>0</v>
      </c>
    </row>
    <row r="31" spans="1:12" ht="18" customHeight="1" x14ac:dyDescent="0.25">
      <c r="A31" s="139" t="s">
        <v>135</v>
      </c>
      <c r="B31" s="119">
        <v>27</v>
      </c>
      <c r="C31" s="6" t="s">
        <v>98</v>
      </c>
      <c r="D31" s="6" t="s">
        <v>31</v>
      </c>
      <c r="E31" s="6" t="s">
        <v>12</v>
      </c>
      <c r="F31" s="6" t="s">
        <v>189</v>
      </c>
      <c r="G31" s="73"/>
      <c r="H31" s="73"/>
      <c r="I31" s="73">
        <v>1</v>
      </c>
      <c r="J31" s="73">
        <f>Table1[[#This Row],[Jedinična cijena bez PDV-a]]*Table1[[#This Row],[Količina]]</f>
        <v>0</v>
      </c>
      <c r="K31" s="93">
        <f>+Table1[[#This Row],[Cijena s uključenim PDV-om]]-Table1[[#This Row],[Cijena bez PDV-a]]</f>
        <v>0</v>
      </c>
      <c r="L31" s="93">
        <f>Table1[[#This Row],[Jedinična cijena s uključenim PDV-om]]*Table1[[#This Row],[Količina]]</f>
        <v>0</v>
      </c>
    </row>
    <row r="32" spans="1:12" ht="18" customHeight="1" x14ac:dyDescent="0.25">
      <c r="A32" s="139" t="s">
        <v>135</v>
      </c>
      <c r="B32" s="119">
        <v>28</v>
      </c>
      <c r="C32" s="6" t="s">
        <v>98</v>
      </c>
      <c r="D32" s="6" t="s">
        <v>31</v>
      </c>
      <c r="E32" s="6" t="s">
        <v>13</v>
      </c>
      <c r="F32" s="6" t="s">
        <v>189</v>
      </c>
      <c r="G32" s="73"/>
      <c r="H32" s="73"/>
      <c r="I32" s="73">
        <v>2</v>
      </c>
      <c r="J32" s="73">
        <f>Table1[[#This Row],[Jedinična cijena bez PDV-a]]*Table1[[#This Row],[Količina]]</f>
        <v>0</v>
      </c>
      <c r="K32" s="93">
        <f>+Table1[[#This Row],[Cijena s uključenim PDV-om]]-Table1[[#This Row],[Cijena bez PDV-a]]</f>
        <v>0</v>
      </c>
      <c r="L32" s="93">
        <f>Table1[[#This Row],[Jedinična cijena s uključenim PDV-om]]*Table1[[#This Row],[Količina]]</f>
        <v>0</v>
      </c>
    </row>
    <row r="33" spans="1:13" ht="18" customHeight="1" x14ac:dyDescent="0.25">
      <c r="A33" s="139" t="s">
        <v>135</v>
      </c>
      <c r="B33" s="119">
        <v>29</v>
      </c>
      <c r="C33" s="6" t="s">
        <v>98</v>
      </c>
      <c r="D33" s="6" t="s">
        <v>31</v>
      </c>
      <c r="E33" s="6" t="s">
        <v>97</v>
      </c>
      <c r="F33" s="6" t="s">
        <v>189</v>
      </c>
      <c r="G33" s="73"/>
      <c r="H33" s="73"/>
      <c r="I33" s="73">
        <v>10</v>
      </c>
      <c r="J33" s="73">
        <f>Table1[[#This Row],[Jedinična cijena bez PDV-a]]*Table1[[#This Row],[Količina]]</f>
        <v>0</v>
      </c>
      <c r="K33" s="93">
        <f>+Table1[[#This Row],[Cijena s uključenim PDV-om]]-Table1[[#This Row],[Cijena bez PDV-a]]</f>
        <v>0</v>
      </c>
      <c r="L33" s="93">
        <f>Table1[[#This Row],[Jedinična cijena s uključenim PDV-om]]*Table1[[#This Row],[Količina]]</f>
        <v>0</v>
      </c>
      <c r="M33" s="1"/>
    </row>
    <row r="34" spans="1:13" ht="18" customHeight="1" x14ac:dyDescent="0.25">
      <c r="A34" s="139" t="s">
        <v>135</v>
      </c>
      <c r="B34" s="119">
        <v>30</v>
      </c>
      <c r="C34" s="6" t="s">
        <v>98</v>
      </c>
      <c r="D34" s="6" t="s">
        <v>31</v>
      </c>
      <c r="E34" s="6" t="s">
        <v>14</v>
      </c>
      <c r="F34" s="6" t="s">
        <v>189</v>
      </c>
      <c r="G34" s="73"/>
      <c r="H34" s="73"/>
      <c r="I34" s="73">
        <v>2</v>
      </c>
      <c r="J34" s="73">
        <f>Table1[[#This Row],[Jedinična cijena bez PDV-a]]*Table1[[#This Row],[Količina]]</f>
        <v>0</v>
      </c>
      <c r="K34" s="93">
        <f>+Table1[[#This Row],[Cijena s uključenim PDV-om]]-Table1[[#This Row],[Cijena bez PDV-a]]</f>
        <v>0</v>
      </c>
      <c r="L34" s="93">
        <f>Table1[[#This Row],[Jedinična cijena s uključenim PDV-om]]*Table1[[#This Row],[Količina]]</f>
        <v>0</v>
      </c>
    </row>
    <row r="35" spans="1:13" ht="18" customHeight="1" x14ac:dyDescent="0.25">
      <c r="A35" s="139" t="s">
        <v>135</v>
      </c>
      <c r="B35" s="119">
        <v>31</v>
      </c>
      <c r="C35" s="6" t="s">
        <v>98</v>
      </c>
      <c r="D35" s="6" t="s">
        <v>31</v>
      </c>
      <c r="E35" s="6" t="s">
        <v>15</v>
      </c>
      <c r="F35" s="6" t="s">
        <v>189</v>
      </c>
      <c r="G35" s="73"/>
      <c r="H35" s="73"/>
      <c r="I35" s="73">
        <v>46</v>
      </c>
      <c r="J35" s="73">
        <f>Table1[[#This Row],[Jedinična cijena bez PDV-a]]*Table1[[#This Row],[Količina]]</f>
        <v>0</v>
      </c>
      <c r="K35" s="93">
        <f>+Table1[[#This Row],[Cijena s uključenim PDV-om]]-Table1[[#This Row],[Cijena bez PDV-a]]</f>
        <v>0</v>
      </c>
      <c r="L35" s="93">
        <f>Table1[[#This Row],[Jedinična cijena s uključenim PDV-om]]*Table1[[#This Row],[Količina]]</f>
        <v>0</v>
      </c>
    </row>
    <row r="36" spans="1:13" ht="18" customHeight="1" x14ac:dyDescent="0.25">
      <c r="A36" s="139" t="s">
        <v>135</v>
      </c>
      <c r="B36" s="119">
        <v>32</v>
      </c>
      <c r="C36" s="6" t="s">
        <v>98</v>
      </c>
      <c r="D36" s="6" t="s">
        <v>31</v>
      </c>
      <c r="E36" s="6" t="s">
        <v>16</v>
      </c>
      <c r="F36" s="6" t="s">
        <v>25</v>
      </c>
      <c r="G36" s="73"/>
      <c r="H36" s="73"/>
      <c r="I36" s="73">
        <v>1</v>
      </c>
      <c r="J36" s="73">
        <f>Table1[[#This Row],[Jedinična cijena bez PDV-a]]*Table1[[#This Row],[Količina]]</f>
        <v>0</v>
      </c>
      <c r="K36" s="93">
        <f>+Table1[[#This Row],[Cijena s uključenim PDV-om]]-Table1[[#This Row],[Cijena bez PDV-a]]</f>
        <v>0</v>
      </c>
      <c r="L36" s="93">
        <f>Table1[[#This Row],[Jedinična cijena s uključenim PDV-om]]*Table1[[#This Row],[Količina]]</f>
        <v>0</v>
      </c>
    </row>
    <row r="37" spans="1:13" ht="18" customHeight="1" x14ac:dyDescent="0.25">
      <c r="A37" s="139" t="s">
        <v>135</v>
      </c>
      <c r="B37" s="119">
        <v>33</v>
      </c>
      <c r="C37" s="6" t="s">
        <v>98</v>
      </c>
      <c r="D37" s="6" t="s">
        <v>31</v>
      </c>
      <c r="E37" s="6" t="s">
        <v>17</v>
      </c>
      <c r="F37" s="6" t="s">
        <v>25</v>
      </c>
      <c r="G37" s="73"/>
      <c r="H37" s="73"/>
      <c r="I37" s="73">
        <v>1</v>
      </c>
      <c r="J37" s="73">
        <f>Table1[[#This Row],[Jedinična cijena bez PDV-a]]*Table1[[#This Row],[Količina]]</f>
        <v>0</v>
      </c>
      <c r="K37" s="93">
        <f>+Table1[[#This Row],[Cijena s uključenim PDV-om]]-Table1[[#This Row],[Cijena bez PDV-a]]</f>
        <v>0</v>
      </c>
      <c r="L37" s="93">
        <f>Table1[[#This Row],[Jedinična cijena s uključenim PDV-om]]*Table1[[#This Row],[Količina]]</f>
        <v>0</v>
      </c>
    </row>
    <row r="38" spans="1:13" ht="34.5" x14ac:dyDescent="0.25">
      <c r="A38" s="139" t="s">
        <v>135</v>
      </c>
      <c r="B38" s="119">
        <v>34</v>
      </c>
      <c r="C38" s="6" t="s">
        <v>98</v>
      </c>
      <c r="D38" s="6" t="s">
        <v>31</v>
      </c>
      <c r="E38" s="6" t="s">
        <v>18</v>
      </c>
      <c r="F38" s="6" t="s">
        <v>189</v>
      </c>
      <c r="G38" s="73"/>
      <c r="H38" s="73"/>
      <c r="I38" s="73">
        <v>1</v>
      </c>
      <c r="J38" s="73">
        <f>Table1[[#This Row],[Jedinična cijena bez PDV-a]]*Table1[[#This Row],[Količina]]</f>
        <v>0</v>
      </c>
      <c r="K38" s="93">
        <f>+Table1[[#This Row],[Cijena s uključenim PDV-om]]-Table1[[#This Row],[Cijena bez PDV-a]]</f>
        <v>0</v>
      </c>
      <c r="L38" s="93">
        <f>Table1[[#This Row],[Jedinična cijena s uključenim PDV-om]]*Table1[[#This Row],[Količina]]</f>
        <v>0</v>
      </c>
    </row>
    <row r="39" spans="1:13" ht="18" customHeight="1" x14ac:dyDescent="0.25">
      <c r="A39" s="139" t="s">
        <v>135</v>
      </c>
      <c r="B39" s="119">
        <v>35</v>
      </c>
      <c r="C39" s="6" t="s">
        <v>98</v>
      </c>
      <c r="D39" s="6" t="s">
        <v>31</v>
      </c>
      <c r="E39" s="6" t="s">
        <v>19</v>
      </c>
      <c r="F39" s="6" t="s">
        <v>189</v>
      </c>
      <c r="G39" s="73"/>
      <c r="H39" s="73"/>
      <c r="I39" s="73">
        <v>1</v>
      </c>
      <c r="J39" s="73">
        <f>Table1[[#This Row],[Jedinična cijena bez PDV-a]]*Table1[[#This Row],[Količina]]</f>
        <v>0</v>
      </c>
      <c r="K39" s="93">
        <f>+Table1[[#This Row],[Cijena s uključenim PDV-om]]-Table1[[#This Row],[Cijena bez PDV-a]]</f>
        <v>0</v>
      </c>
      <c r="L39" s="93">
        <f>Table1[[#This Row],[Jedinična cijena s uključenim PDV-om]]*Table1[[#This Row],[Količina]]</f>
        <v>0</v>
      </c>
    </row>
    <row r="40" spans="1:13" ht="18" customHeight="1" x14ac:dyDescent="0.25">
      <c r="A40" s="121" t="s">
        <v>135</v>
      </c>
      <c r="B40" s="121">
        <v>36</v>
      </c>
      <c r="C40" s="8" t="s">
        <v>20</v>
      </c>
      <c r="D40" s="8" t="s">
        <v>32</v>
      </c>
      <c r="E40" s="8" t="s">
        <v>2</v>
      </c>
      <c r="F40" s="8" t="s">
        <v>189</v>
      </c>
      <c r="G40" s="76"/>
      <c r="H40" s="76"/>
      <c r="I40" s="76">
        <v>80</v>
      </c>
      <c r="J40" s="76">
        <f>Table1[[#This Row],[Jedinična cijena bez PDV-a]]*Table1[[#This Row],[Količina]]</f>
        <v>0</v>
      </c>
      <c r="K40" s="94">
        <f>+Table1[[#This Row],[Cijena s uključenim PDV-om]]-Table1[[#This Row],[Cijena bez PDV-a]]</f>
        <v>0</v>
      </c>
      <c r="L40" s="94">
        <f>Table1[[#This Row],[Jedinična cijena s uključenim PDV-om]]*Table1[[#This Row],[Količina]]</f>
        <v>0</v>
      </c>
    </row>
    <row r="41" spans="1:13" ht="18" customHeight="1" x14ac:dyDescent="0.25">
      <c r="A41" s="121" t="s">
        <v>135</v>
      </c>
      <c r="B41" s="121">
        <v>37</v>
      </c>
      <c r="C41" s="8" t="s">
        <v>20</v>
      </c>
      <c r="D41" s="8" t="s">
        <v>32</v>
      </c>
      <c r="E41" s="8" t="s">
        <v>3</v>
      </c>
      <c r="F41" s="8" t="s">
        <v>189</v>
      </c>
      <c r="G41" s="76"/>
      <c r="H41" s="76"/>
      <c r="I41" s="76">
        <v>2</v>
      </c>
      <c r="J41" s="76">
        <f>Table1[[#This Row],[Jedinična cijena bez PDV-a]]*Table1[[#This Row],[Količina]]</f>
        <v>0</v>
      </c>
      <c r="K41" s="94">
        <f>+Table1[[#This Row],[Cijena s uključenim PDV-om]]-Table1[[#This Row],[Cijena bez PDV-a]]</f>
        <v>0</v>
      </c>
      <c r="L41" s="94">
        <f>Table1[[#This Row],[Jedinična cijena s uključenim PDV-om]]*Table1[[#This Row],[Količina]]</f>
        <v>0</v>
      </c>
    </row>
    <row r="42" spans="1:13" ht="18" customHeight="1" x14ac:dyDescent="0.25">
      <c r="A42" s="121" t="s">
        <v>135</v>
      </c>
      <c r="B42" s="121">
        <v>38</v>
      </c>
      <c r="C42" s="8" t="s">
        <v>20</v>
      </c>
      <c r="D42" s="8" t="s">
        <v>32</v>
      </c>
      <c r="E42" s="8" t="s">
        <v>4</v>
      </c>
      <c r="F42" s="8" t="s">
        <v>189</v>
      </c>
      <c r="G42" s="76"/>
      <c r="H42" s="76"/>
      <c r="I42" s="76">
        <v>4</v>
      </c>
      <c r="J42" s="76">
        <f>Table1[[#This Row],[Jedinična cijena bez PDV-a]]*Table1[[#This Row],[Količina]]</f>
        <v>0</v>
      </c>
      <c r="K42" s="94">
        <f>+Table1[[#This Row],[Cijena s uključenim PDV-om]]-Table1[[#This Row],[Cijena bez PDV-a]]</f>
        <v>0</v>
      </c>
      <c r="L42" s="94">
        <f>Table1[[#This Row],[Jedinična cijena s uključenim PDV-om]]*Table1[[#This Row],[Količina]]</f>
        <v>0</v>
      </c>
    </row>
    <row r="43" spans="1:13" ht="18" customHeight="1" x14ac:dyDescent="0.25">
      <c r="A43" s="121" t="s">
        <v>135</v>
      </c>
      <c r="B43" s="121">
        <v>39</v>
      </c>
      <c r="C43" s="8" t="s">
        <v>20</v>
      </c>
      <c r="D43" s="8" t="s">
        <v>32</v>
      </c>
      <c r="E43" s="8" t="s">
        <v>6</v>
      </c>
      <c r="F43" s="8" t="s">
        <v>189</v>
      </c>
      <c r="G43" s="76"/>
      <c r="H43" s="76"/>
      <c r="I43" s="76">
        <v>4</v>
      </c>
      <c r="J43" s="76">
        <f>Table1[[#This Row],[Jedinična cijena bez PDV-a]]*Table1[[#This Row],[Količina]]</f>
        <v>0</v>
      </c>
      <c r="K43" s="94">
        <f>+Table1[[#This Row],[Cijena s uključenim PDV-om]]-Table1[[#This Row],[Cijena bez PDV-a]]</f>
        <v>0</v>
      </c>
      <c r="L43" s="94">
        <f>Table1[[#This Row],[Jedinična cijena s uključenim PDV-om]]*Table1[[#This Row],[Količina]]</f>
        <v>0</v>
      </c>
    </row>
    <row r="44" spans="1:13" ht="18" customHeight="1" x14ac:dyDescent="0.25">
      <c r="A44" s="121" t="s">
        <v>135</v>
      </c>
      <c r="B44" s="121">
        <v>40</v>
      </c>
      <c r="C44" s="8" t="s">
        <v>20</v>
      </c>
      <c r="D44" s="8" t="s">
        <v>32</v>
      </c>
      <c r="E44" s="8" t="s">
        <v>26</v>
      </c>
      <c r="F44" s="8" t="s">
        <v>189</v>
      </c>
      <c r="G44" s="76"/>
      <c r="H44" s="76"/>
      <c r="I44" s="76">
        <v>1</v>
      </c>
      <c r="J44" s="76">
        <f>Table1[[#This Row],[Jedinična cijena bez PDV-a]]*Table1[[#This Row],[Količina]]</f>
        <v>0</v>
      </c>
      <c r="K44" s="94">
        <f>+Table1[[#This Row],[Cijena s uključenim PDV-om]]-Table1[[#This Row],[Cijena bez PDV-a]]</f>
        <v>0</v>
      </c>
      <c r="L44" s="94">
        <f>Table1[[#This Row],[Jedinična cijena s uključenim PDV-om]]*Table1[[#This Row],[Količina]]</f>
        <v>0</v>
      </c>
    </row>
    <row r="45" spans="1:13" ht="18" customHeight="1" x14ac:dyDescent="0.25">
      <c r="A45" s="121" t="s">
        <v>135</v>
      </c>
      <c r="B45" s="121">
        <v>41</v>
      </c>
      <c r="C45" s="8" t="s">
        <v>20</v>
      </c>
      <c r="D45" s="8" t="s">
        <v>32</v>
      </c>
      <c r="E45" s="8" t="s">
        <v>28</v>
      </c>
      <c r="F45" s="8" t="s">
        <v>189</v>
      </c>
      <c r="G45" s="76"/>
      <c r="H45" s="76"/>
      <c r="I45" s="76">
        <v>1</v>
      </c>
      <c r="J45" s="76">
        <f>Table1[[#This Row],[Jedinična cijena bez PDV-a]]*Table1[[#This Row],[Količina]]</f>
        <v>0</v>
      </c>
      <c r="K45" s="94">
        <f>+Table1[[#This Row],[Cijena s uključenim PDV-om]]-Table1[[#This Row],[Cijena bez PDV-a]]</f>
        <v>0</v>
      </c>
      <c r="L45" s="94">
        <f>Table1[[#This Row],[Jedinična cijena s uključenim PDV-om]]*Table1[[#This Row],[Količina]]</f>
        <v>0</v>
      </c>
    </row>
    <row r="46" spans="1:13" ht="18" customHeight="1" x14ac:dyDescent="0.25">
      <c r="A46" s="121" t="s">
        <v>135</v>
      </c>
      <c r="B46" s="121">
        <v>42</v>
      </c>
      <c r="C46" s="8" t="s">
        <v>20</v>
      </c>
      <c r="D46" s="8" t="s">
        <v>32</v>
      </c>
      <c r="E46" s="8" t="s">
        <v>27</v>
      </c>
      <c r="F46" s="8" t="s">
        <v>189</v>
      </c>
      <c r="G46" s="76"/>
      <c r="H46" s="76"/>
      <c r="I46" s="76">
        <v>1</v>
      </c>
      <c r="J46" s="76">
        <f>Table1[[#This Row],[Jedinična cijena bez PDV-a]]*Table1[[#This Row],[Količina]]</f>
        <v>0</v>
      </c>
      <c r="K46" s="94">
        <f>+Table1[[#This Row],[Cijena s uključenim PDV-om]]-Table1[[#This Row],[Cijena bez PDV-a]]</f>
        <v>0</v>
      </c>
      <c r="L46" s="94">
        <f>Table1[[#This Row],[Jedinična cijena s uključenim PDV-om]]*Table1[[#This Row],[Količina]]</f>
        <v>0</v>
      </c>
    </row>
    <row r="47" spans="1:13" ht="18" customHeight="1" x14ac:dyDescent="0.25">
      <c r="A47" s="121" t="s">
        <v>135</v>
      </c>
      <c r="B47" s="121">
        <v>43</v>
      </c>
      <c r="C47" s="8" t="s">
        <v>20</v>
      </c>
      <c r="D47" s="8" t="s">
        <v>32</v>
      </c>
      <c r="E47" s="8" t="s">
        <v>10</v>
      </c>
      <c r="F47" s="8" t="s">
        <v>189</v>
      </c>
      <c r="G47" s="76"/>
      <c r="H47" s="76"/>
      <c r="I47" s="76">
        <v>2</v>
      </c>
      <c r="J47" s="76">
        <f>Table1[[#This Row],[Jedinična cijena bez PDV-a]]*Table1[[#This Row],[Količina]]</f>
        <v>0</v>
      </c>
      <c r="K47" s="94">
        <f>+Table1[[#This Row],[Cijena s uključenim PDV-om]]-Table1[[#This Row],[Cijena bez PDV-a]]</f>
        <v>0</v>
      </c>
      <c r="L47" s="94">
        <f>Table1[[#This Row],[Jedinična cijena s uključenim PDV-om]]*Table1[[#This Row],[Količina]]</f>
        <v>0</v>
      </c>
    </row>
    <row r="48" spans="1:13" ht="34.5" x14ac:dyDescent="0.25">
      <c r="A48" s="121" t="s">
        <v>135</v>
      </c>
      <c r="B48" s="121">
        <v>44</v>
      </c>
      <c r="C48" s="8" t="s">
        <v>20</v>
      </c>
      <c r="D48" s="8" t="s">
        <v>32</v>
      </c>
      <c r="E48" s="8" t="s">
        <v>11</v>
      </c>
      <c r="F48" s="8" t="s">
        <v>189</v>
      </c>
      <c r="G48" s="76"/>
      <c r="H48" s="76"/>
      <c r="I48" s="76">
        <v>1</v>
      </c>
      <c r="J48" s="76">
        <f>Table1[[#This Row],[Jedinična cijena bez PDV-a]]*Table1[[#This Row],[Količina]]</f>
        <v>0</v>
      </c>
      <c r="K48" s="94">
        <f>+Table1[[#This Row],[Cijena s uključenim PDV-om]]-Table1[[#This Row],[Cijena bez PDV-a]]</f>
        <v>0</v>
      </c>
      <c r="L48" s="94">
        <f>Table1[[#This Row],[Jedinična cijena s uključenim PDV-om]]*Table1[[#This Row],[Količina]]</f>
        <v>0</v>
      </c>
    </row>
    <row r="49" spans="1:12" ht="18" customHeight="1" x14ac:dyDescent="0.25">
      <c r="A49" s="121" t="s">
        <v>135</v>
      </c>
      <c r="B49" s="121">
        <v>45</v>
      </c>
      <c r="C49" s="8" t="s">
        <v>20</v>
      </c>
      <c r="D49" s="8" t="s">
        <v>32</v>
      </c>
      <c r="E49" s="8" t="s">
        <v>12</v>
      </c>
      <c r="F49" s="8" t="s">
        <v>189</v>
      </c>
      <c r="G49" s="76"/>
      <c r="H49" s="76"/>
      <c r="I49" s="76">
        <v>2</v>
      </c>
      <c r="J49" s="76">
        <f>Table1[[#This Row],[Jedinična cijena bez PDV-a]]*Table1[[#This Row],[Količina]]</f>
        <v>0</v>
      </c>
      <c r="K49" s="94">
        <f>+Table1[[#This Row],[Cijena s uključenim PDV-om]]-Table1[[#This Row],[Cijena bez PDV-a]]</f>
        <v>0</v>
      </c>
      <c r="L49" s="94">
        <f>Table1[[#This Row],[Jedinična cijena s uključenim PDV-om]]*Table1[[#This Row],[Količina]]</f>
        <v>0</v>
      </c>
    </row>
    <row r="50" spans="1:12" ht="18" customHeight="1" x14ac:dyDescent="0.25">
      <c r="A50" s="121" t="s">
        <v>135</v>
      </c>
      <c r="B50" s="121">
        <v>46</v>
      </c>
      <c r="C50" s="8" t="s">
        <v>20</v>
      </c>
      <c r="D50" s="8" t="s">
        <v>32</v>
      </c>
      <c r="E50" s="8" t="s">
        <v>13</v>
      </c>
      <c r="F50" s="8" t="s">
        <v>189</v>
      </c>
      <c r="G50" s="76"/>
      <c r="H50" s="76"/>
      <c r="I50" s="76">
        <v>2</v>
      </c>
      <c r="J50" s="76">
        <f>Table1[[#This Row],[Jedinična cijena bez PDV-a]]*Table1[[#This Row],[Količina]]</f>
        <v>0</v>
      </c>
      <c r="K50" s="94">
        <f>+Table1[[#This Row],[Cijena s uključenim PDV-om]]-Table1[[#This Row],[Cijena bez PDV-a]]</f>
        <v>0</v>
      </c>
      <c r="L50" s="94">
        <f>Table1[[#This Row],[Jedinična cijena s uključenim PDV-om]]*Table1[[#This Row],[Količina]]</f>
        <v>0</v>
      </c>
    </row>
    <row r="51" spans="1:12" ht="18" customHeight="1" x14ac:dyDescent="0.25">
      <c r="A51" s="121" t="s">
        <v>135</v>
      </c>
      <c r="B51" s="121">
        <v>47</v>
      </c>
      <c r="C51" s="8" t="s">
        <v>20</v>
      </c>
      <c r="D51" s="8" t="s">
        <v>32</v>
      </c>
      <c r="E51" s="8" t="s">
        <v>97</v>
      </c>
      <c r="F51" s="8" t="s">
        <v>189</v>
      </c>
      <c r="G51" s="76"/>
      <c r="H51" s="76"/>
      <c r="I51" s="76">
        <v>12</v>
      </c>
      <c r="J51" s="76">
        <f>Table1[[#This Row],[Jedinična cijena bez PDV-a]]*Table1[[#This Row],[Količina]]</f>
        <v>0</v>
      </c>
      <c r="K51" s="94">
        <f>+Table1[[#This Row],[Cijena s uključenim PDV-om]]-Table1[[#This Row],[Cijena bez PDV-a]]</f>
        <v>0</v>
      </c>
      <c r="L51" s="94">
        <f>Table1[[#This Row],[Jedinična cijena s uključenim PDV-om]]*Table1[[#This Row],[Količina]]</f>
        <v>0</v>
      </c>
    </row>
    <row r="52" spans="1:12" ht="18" customHeight="1" x14ac:dyDescent="0.25">
      <c r="A52" s="121" t="s">
        <v>135</v>
      </c>
      <c r="B52" s="121">
        <v>48</v>
      </c>
      <c r="C52" s="8" t="s">
        <v>20</v>
      </c>
      <c r="D52" s="8" t="s">
        <v>32</v>
      </c>
      <c r="E52" s="8" t="s">
        <v>14</v>
      </c>
      <c r="F52" s="8" t="s">
        <v>189</v>
      </c>
      <c r="G52" s="76"/>
      <c r="H52" s="76"/>
      <c r="I52" s="76">
        <v>2</v>
      </c>
      <c r="J52" s="76">
        <f>Table1[[#This Row],[Jedinična cijena bez PDV-a]]*Table1[[#This Row],[Količina]]</f>
        <v>0</v>
      </c>
      <c r="K52" s="94">
        <f>+Table1[[#This Row],[Cijena s uključenim PDV-om]]-Table1[[#This Row],[Cijena bez PDV-a]]</f>
        <v>0</v>
      </c>
      <c r="L52" s="94">
        <f>Table1[[#This Row],[Jedinična cijena s uključenim PDV-om]]*Table1[[#This Row],[Količina]]</f>
        <v>0</v>
      </c>
    </row>
    <row r="53" spans="1:12" ht="18" customHeight="1" x14ac:dyDescent="0.25">
      <c r="A53" s="121" t="s">
        <v>135</v>
      </c>
      <c r="B53" s="121">
        <v>49</v>
      </c>
      <c r="C53" s="8" t="s">
        <v>20</v>
      </c>
      <c r="D53" s="8" t="s">
        <v>32</v>
      </c>
      <c r="E53" s="8" t="s">
        <v>15</v>
      </c>
      <c r="F53" s="8" t="s">
        <v>189</v>
      </c>
      <c r="G53" s="76"/>
      <c r="H53" s="76"/>
      <c r="I53" s="76">
        <v>30</v>
      </c>
      <c r="J53" s="76">
        <f>Table1[[#This Row],[Jedinična cijena bez PDV-a]]*Table1[[#This Row],[Količina]]</f>
        <v>0</v>
      </c>
      <c r="K53" s="94">
        <f>+Table1[[#This Row],[Cijena s uključenim PDV-om]]-Table1[[#This Row],[Cijena bez PDV-a]]</f>
        <v>0</v>
      </c>
      <c r="L53" s="94">
        <f>Table1[[#This Row],[Jedinična cijena s uključenim PDV-om]]*Table1[[#This Row],[Količina]]</f>
        <v>0</v>
      </c>
    </row>
    <row r="54" spans="1:12" ht="18" customHeight="1" x14ac:dyDescent="0.25">
      <c r="A54" s="121" t="s">
        <v>135</v>
      </c>
      <c r="B54" s="121">
        <v>50</v>
      </c>
      <c r="C54" s="8" t="s">
        <v>20</v>
      </c>
      <c r="D54" s="8" t="s">
        <v>32</v>
      </c>
      <c r="E54" s="8" t="s">
        <v>16</v>
      </c>
      <c r="F54" s="8" t="s">
        <v>25</v>
      </c>
      <c r="G54" s="76"/>
      <c r="H54" s="76"/>
      <c r="I54" s="76">
        <v>2</v>
      </c>
      <c r="J54" s="76">
        <f>Table1[[#This Row],[Jedinična cijena bez PDV-a]]*Table1[[#This Row],[Količina]]</f>
        <v>0</v>
      </c>
      <c r="K54" s="94">
        <f>+Table1[[#This Row],[Cijena s uključenim PDV-om]]-Table1[[#This Row],[Cijena bez PDV-a]]</f>
        <v>0</v>
      </c>
      <c r="L54" s="94">
        <f>Table1[[#This Row],[Jedinična cijena s uključenim PDV-om]]*Table1[[#This Row],[Količina]]</f>
        <v>0</v>
      </c>
    </row>
    <row r="55" spans="1:12" ht="18" customHeight="1" x14ac:dyDescent="0.25">
      <c r="A55" s="121" t="s">
        <v>135</v>
      </c>
      <c r="B55" s="121">
        <v>51</v>
      </c>
      <c r="C55" s="8" t="s">
        <v>20</v>
      </c>
      <c r="D55" s="8" t="s">
        <v>32</v>
      </c>
      <c r="E55" s="8" t="s">
        <v>17</v>
      </c>
      <c r="F55" s="8" t="s">
        <v>25</v>
      </c>
      <c r="G55" s="76"/>
      <c r="H55" s="76"/>
      <c r="I55" s="76">
        <v>2</v>
      </c>
      <c r="J55" s="76">
        <f>Table1[[#This Row],[Jedinična cijena bez PDV-a]]*Table1[[#This Row],[Količina]]</f>
        <v>0</v>
      </c>
      <c r="K55" s="94">
        <f>+Table1[[#This Row],[Cijena s uključenim PDV-om]]-Table1[[#This Row],[Cijena bez PDV-a]]</f>
        <v>0</v>
      </c>
      <c r="L55" s="94">
        <f>Table1[[#This Row],[Jedinična cijena s uključenim PDV-om]]*Table1[[#This Row],[Količina]]</f>
        <v>0</v>
      </c>
    </row>
    <row r="56" spans="1:12" ht="34.5" x14ac:dyDescent="0.25">
      <c r="A56" s="121" t="s">
        <v>135</v>
      </c>
      <c r="B56" s="121">
        <v>52</v>
      </c>
      <c r="C56" s="8" t="s">
        <v>20</v>
      </c>
      <c r="D56" s="8" t="s">
        <v>32</v>
      </c>
      <c r="E56" s="8" t="s">
        <v>18</v>
      </c>
      <c r="F56" s="8" t="s">
        <v>189</v>
      </c>
      <c r="G56" s="76"/>
      <c r="H56" s="76"/>
      <c r="I56" s="76">
        <v>1</v>
      </c>
      <c r="J56" s="76">
        <f>Table1[[#This Row],[Jedinična cijena bez PDV-a]]*Table1[[#This Row],[Količina]]</f>
        <v>0</v>
      </c>
      <c r="K56" s="94">
        <f>+Table1[[#This Row],[Cijena s uključenim PDV-om]]-Table1[[#This Row],[Cijena bez PDV-a]]</f>
        <v>0</v>
      </c>
      <c r="L56" s="94">
        <f>Table1[[#This Row],[Jedinična cijena s uključenim PDV-om]]*Table1[[#This Row],[Količina]]</f>
        <v>0</v>
      </c>
    </row>
    <row r="57" spans="1:12" ht="17.25" x14ac:dyDescent="0.25">
      <c r="A57" s="121" t="s">
        <v>135</v>
      </c>
      <c r="B57" s="121">
        <v>53</v>
      </c>
      <c r="C57" s="8" t="s">
        <v>20</v>
      </c>
      <c r="D57" s="8" t="s">
        <v>32</v>
      </c>
      <c r="E57" s="8" t="s">
        <v>23</v>
      </c>
      <c r="F57" s="8" t="s">
        <v>189</v>
      </c>
      <c r="G57" s="76"/>
      <c r="H57" s="76"/>
      <c r="I57" s="76">
        <v>1</v>
      </c>
      <c r="J57" s="76">
        <f>Table1[[#This Row],[Jedinična cijena bez PDV-a]]*Table1[[#This Row],[Količina]]</f>
        <v>0</v>
      </c>
      <c r="K57" s="94">
        <f>+Table1[[#This Row],[Cijena s uključenim PDV-om]]-Table1[[#This Row],[Cijena bez PDV-a]]</f>
        <v>0</v>
      </c>
      <c r="L57" s="94">
        <f>Table1[[#This Row],[Jedinična cijena s uključenim PDV-om]]*Table1[[#This Row],[Količina]]</f>
        <v>0</v>
      </c>
    </row>
    <row r="58" spans="1:12" ht="17.25" x14ac:dyDescent="0.25">
      <c r="A58" s="122" t="s">
        <v>135</v>
      </c>
      <c r="B58" s="122">
        <v>54</v>
      </c>
      <c r="C58" s="10" t="s">
        <v>21</v>
      </c>
      <c r="D58" s="10" t="s">
        <v>33</v>
      </c>
      <c r="E58" s="10" t="s">
        <v>2</v>
      </c>
      <c r="F58" s="10" t="s">
        <v>189</v>
      </c>
      <c r="G58" s="77"/>
      <c r="H58" s="77"/>
      <c r="I58" s="77">
        <v>80</v>
      </c>
      <c r="J58" s="77">
        <f>Table1[[#This Row],[Jedinična cijena bez PDV-a]]*Table1[[#This Row],[Količina]]</f>
        <v>0</v>
      </c>
      <c r="K58" s="95">
        <f>+Table1[[#This Row],[Cijena s uključenim PDV-om]]-Table1[[#This Row],[Cijena bez PDV-a]]</f>
        <v>0</v>
      </c>
      <c r="L58" s="95">
        <f>Table1[[#This Row],[Jedinična cijena s uključenim PDV-om]]*Table1[[#This Row],[Količina]]</f>
        <v>0</v>
      </c>
    </row>
    <row r="59" spans="1:12" ht="17.25" x14ac:dyDescent="0.25">
      <c r="A59" s="122" t="s">
        <v>135</v>
      </c>
      <c r="B59" s="122">
        <v>55</v>
      </c>
      <c r="C59" s="10" t="s">
        <v>21</v>
      </c>
      <c r="D59" s="10" t="s">
        <v>33</v>
      </c>
      <c r="E59" s="10" t="s">
        <v>3</v>
      </c>
      <c r="F59" s="10" t="s">
        <v>189</v>
      </c>
      <c r="G59" s="77"/>
      <c r="H59" s="77"/>
      <c r="I59" s="77">
        <v>2</v>
      </c>
      <c r="J59" s="77">
        <f>Table1[[#This Row],[Jedinična cijena bez PDV-a]]*Table1[[#This Row],[Količina]]</f>
        <v>0</v>
      </c>
      <c r="K59" s="95">
        <f>+Table1[[#This Row],[Cijena s uključenim PDV-om]]-Table1[[#This Row],[Cijena bez PDV-a]]</f>
        <v>0</v>
      </c>
      <c r="L59" s="95">
        <f>Table1[[#This Row],[Jedinična cijena s uključenim PDV-om]]*Table1[[#This Row],[Količina]]</f>
        <v>0</v>
      </c>
    </row>
    <row r="60" spans="1:12" ht="17.25" x14ac:dyDescent="0.25">
      <c r="A60" s="122" t="s">
        <v>135</v>
      </c>
      <c r="B60" s="122">
        <v>56</v>
      </c>
      <c r="C60" s="10" t="s">
        <v>21</v>
      </c>
      <c r="D60" s="10" t="s">
        <v>33</v>
      </c>
      <c r="E60" s="10" t="s">
        <v>4</v>
      </c>
      <c r="F60" s="10" t="s">
        <v>189</v>
      </c>
      <c r="G60" s="77"/>
      <c r="H60" s="77"/>
      <c r="I60" s="77">
        <v>4</v>
      </c>
      <c r="J60" s="77">
        <f>Table1[[#This Row],[Jedinična cijena bez PDV-a]]*Table1[[#This Row],[Količina]]</f>
        <v>0</v>
      </c>
      <c r="K60" s="95">
        <f>+Table1[[#This Row],[Cijena s uključenim PDV-om]]-Table1[[#This Row],[Cijena bez PDV-a]]</f>
        <v>0</v>
      </c>
      <c r="L60" s="95">
        <f>Table1[[#This Row],[Jedinična cijena s uključenim PDV-om]]*Table1[[#This Row],[Količina]]</f>
        <v>0</v>
      </c>
    </row>
    <row r="61" spans="1:12" ht="17.25" x14ac:dyDescent="0.25">
      <c r="A61" s="122" t="s">
        <v>135</v>
      </c>
      <c r="B61" s="122">
        <v>57</v>
      </c>
      <c r="C61" s="10" t="s">
        <v>21</v>
      </c>
      <c r="D61" s="10" t="s">
        <v>33</v>
      </c>
      <c r="E61" s="10" t="s">
        <v>6</v>
      </c>
      <c r="F61" s="10" t="s">
        <v>189</v>
      </c>
      <c r="G61" s="77"/>
      <c r="H61" s="77"/>
      <c r="I61" s="77">
        <v>4</v>
      </c>
      <c r="J61" s="77">
        <f>Table1[[#This Row],[Jedinična cijena bez PDV-a]]*Table1[[#This Row],[Količina]]</f>
        <v>0</v>
      </c>
      <c r="K61" s="95">
        <f>+Table1[[#This Row],[Cijena s uključenim PDV-om]]-Table1[[#This Row],[Cijena bez PDV-a]]</f>
        <v>0</v>
      </c>
      <c r="L61" s="95">
        <f>Table1[[#This Row],[Jedinična cijena s uključenim PDV-om]]*Table1[[#This Row],[Količina]]</f>
        <v>0</v>
      </c>
    </row>
    <row r="62" spans="1:12" ht="17.25" x14ac:dyDescent="0.25">
      <c r="A62" s="122" t="s">
        <v>135</v>
      </c>
      <c r="B62" s="122">
        <v>58</v>
      </c>
      <c r="C62" s="10" t="s">
        <v>21</v>
      </c>
      <c r="D62" s="10" t="s">
        <v>33</v>
      </c>
      <c r="E62" s="10" t="s">
        <v>26</v>
      </c>
      <c r="F62" s="10" t="s">
        <v>189</v>
      </c>
      <c r="G62" s="77"/>
      <c r="H62" s="77"/>
      <c r="I62" s="77">
        <v>1</v>
      </c>
      <c r="J62" s="77">
        <f>Table1[[#This Row],[Jedinična cijena bez PDV-a]]*Table1[[#This Row],[Količina]]</f>
        <v>0</v>
      </c>
      <c r="K62" s="95">
        <f>+Table1[[#This Row],[Cijena s uključenim PDV-om]]-Table1[[#This Row],[Cijena bez PDV-a]]</f>
        <v>0</v>
      </c>
      <c r="L62" s="95">
        <f>Table1[[#This Row],[Jedinična cijena s uključenim PDV-om]]*Table1[[#This Row],[Količina]]</f>
        <v>0</v>
      </c>
    </row>
    <row r="63" spans="1:12" ht="17.25" x14ac:dyDescent="0.25">
      <c r="A63" s="122" t="s">
        <v>135</v>
      </c>
      <c r="B63" s="122">
        <v>59</v>
      </c>
      <c r="C63" s="10" t="s">
        <v>21</v>
      </c>
      <c r="D63" s="10" t="s">
        <v>33</v>
      </c>
      <c r="E63" s="10" t="s">
        <v>28</v>
      </c>
      <c r="F63" s="10" t="s">
        <v>189</v>
      </c>
      <c r="G63" s="77"/>
      <c r="H63" s="77"/>
      <c r="I63" s="77">
        <v>1</v>
      </c>
      <c r="J63" s="77">
        <f>Table1[[#This Row],[Jedinična cijena bez PDV-a]]*Table1[[#This Row],[Količina]]</f>
        <v>0</v>
      </c>
      <c r="K63" s="95">
        <f>+Table1[[#This Row],[Cijena s uključenim PDV-om]]-Table1[[#This Row],[Cijena bez PDV-a]]</f>
        <v>0</v>
      </c>
      <c r="L63" s="95">
        <f>Table1[[#This Row],[Jedinična cijena s uključenim PDV-om]]*Table1[[#This Row],[Količina]]</f>
        <v>0</v>
      </c>
    </row>
    <row r="64" spans="1:12" ht="17.25" x14ac:dyDescent="0.25">
      <c r="A64" s="122" t="s">
        <v>135</v>
      </c>
      <c r="B64" s="122">
        <v>60</v>
      </c>
      <c r="C64" s="10" t="s">
        <v>21</v>
      </c>
      <c r="D64" s="10" t="s">
        <v>33</v>
      </c>
      <c r="E64" s="10" t="s">
        <v>27</v>
      </c>
      <c r="F64" s="10" t="s">
        <v>189</v>
      </c>
      <c r="G64" s="77"/>
      <c r="H64" s="77"/>
      <c r="I64" s="77">
        <v>1</v>
      </c>
      <c r="J64" s="77">
        <f>Table1[[#This Row],[Jedinična cijena bez PDV-a]]*Table1[[#This Row],[Količina]]</f>
        <v>0</v>
      </c>
      <c r="K64" s="95">
        <f>+Table1[[#This Row],[Cijena s uključenim PDV-om]]-Table1[[#This Row],[Cijena bez PDV-a]]</f>
        <v>0</v>
      </c>
      <c r="L64" s="95">
        <f>Table1[[#This Row],[Jedinična cijena s uključenim PDV-om]]*Table1[[#This Row],[Količina]]</f>
        <v>0</v>
      </c>
    </row>
    <row r="65" spans="1:12" ht="17.25" x14ac:dyDescent="0.25">
      <c r="A65" s="122" t="s">
        <v>135</v>
      </c>
      <c r="B65" s="122">
        <v>61</v>
      </c>
      <c r="C65" s="10" t="s">
        <v>21</v>
      </c>
      <c r="D65" s="10" t="s">
        <v>33</v>
      </c>
      <c r="E65" s="10" t="s">
        <v>10</v>
      </c>
      <c r="F65" s="10" t="s">
        <v>189</v>
      </c>
      <c r="G65" s="77"/>
      <c r="H65" s="77"/>
      <c r="I65" s="77">
        <v>2</v>
      </c>
      <c r="J65" s="77">
        <f>Table1[[#This Row],[Jedinična cijena bez PDV-a]]*Table1[[#This Row],[Količina]]</f>
        <v>0</v>
      </c>
      <c r="K65" s="95">
        <f>+Table1[[#This Row],[Cijena s uključenim PDV-om]]-Table1[[#This Row],[Cijena bez PDV-a]]</f>
        <v>0</v>
      </c>
      <c r="L65" s="95">
        <f>Table1[[#This Row],[Jedinična cijena s uključenim PDV-om]]*Table1[[#This Row],[Količina]]</f>
        <v>0</v>
      </c>
    </row>
    <row r="66" spans="1:12" ht="34.5" x14ac:dyDescent="0.25">
      <c r="A66" s="122" t="s">
        <v>135</v>
      </c>
      <c r="B66" s="122">
        <v>62</v>
      </c>
      <c r="C66" s="10" t="s">
        <v>21</v>
      </c>
      <c r="D66" s="10" t="s">
        <v>33</v>
      </c>
      <c r="E66" s="10" t="s">
        <v>11</v>
      </c>
      <c r="F66" s="10" t="s">
        <v>189</v>
      </c>
      <c r="G66" s="77"/>
      <c r="H66" s="77"/>
      <c r="I66" s="77">
        <v>1</v>
      </c>
      <c r="J66" s="77">
        <f>Table1[[#This Row],[Jedinična cijena bez PDV-a]]*Table1[[#This Row],[Količina]]</f>
        <v>0</v>
      </c>
      <c r="K66" s="95">
        <f>+Table1[[#This Row],[Cijena s uključenim PDV-om]]-Table1[[#This Row],[Cijena bez PDV-a]]</f>
        <v>0</v>
      </c>
      <c r="L66" s="95">
        <f>Table1[[#This Row],[Jedinična cijena s uključenim PDV-om]]*Table1[[#This Row],[Količina]]</f>
        <v>0</v>
      </c>
    </row>
    <row r="67" spans="1:12" ht="17.25" x14ac:dyDescent="0.25">
      <c r="A67" s="122" t="s">
        <v>135</v>
      </c>
      <c r="B67" s="122">
        <v>63</v>
      </c>
      <c r="C67" s="10" t="s">
        <v>21</v>
      </c>
      <c r="D67" s="10" t="s">
        <v>33</v>
      </c>
      <c r="E67" s="10" t="s">
        <v>12</v>
      </c>
      <c r="F67" s="10" t="s">
        <v>189</v>
      </c>
      <c r="G67" s="77"/>
      <c r="H67" s="77"/>
      <c r="I67" s="77">
        <v>2</v>
      </c>
      <c r="J67" s="77">
        <f>Table1[[#This Row],[Jedinična cijena bez PDV-a]]*Table1[[#This Row],[Količina]]</f>
        <v>0</v>
      </c>
      <c r="K67" s="95">
        <f>+Table1[[#This Row],[Cijena s uključenim PDV-om]]-Table1[[#This Row],[Cijena bez PDV-a]]</f>
        <v>0</v>
      </c>
      <c r="L67" s="95">
        <f>Table1[[#This Row],[Jedinična cijena s uključenim PDV-om]]*Table1[[#This Row],[Količina]]</f>
        <v>0</v>
      </c>
    </row>
    <row r="68" spans="1:12" ht="17.25" x14ac:dyDescent="0.25">
      <c r="A68" s="122" t="s">
        <v>135</v>
      </c>
      <c r="B68" s="122">
        <v>64</v>
      </c>
      <c r="C68" s="10" t="s">
        <v>21</v>
      </c>
      <c r="D68" s="10" t="s">
        <v>33</v>
      </c>
      <c r="E68" s="10" t="s">
        <v>13</v>
      </c>
      <c r="F68" s="10" t="s">
        <v>189</v>
      </c>
      <c r="G68" s="77"/>
      <c r="H68" s="77"/>
      <c r="I68" s="77">
        <v>2</v>
      </c>
      <c r="J68" s="77">
        <f>Table1[[#This Row],[Jedinična cijena bez PDV-a]]*Table1[[#This Row],[Količina]]</f>
        <v>0</v>
      </c>
      <c r="K68" s="95">
        <f>+Table1[[#This Row],[Cijena s uključenim PDV-om]]-Table1[[#This Row],[Cijena bez PDV-a]]</f>
        <v>0</v>
      </c>
      <c r="L68" s="95">
        <f>Table1[[#This Row],[Jedinična cijena s uključenim PDV-om]]*Table1[[#This Row],[Količina]]</f>
        <v>0</v>
      </c>
    </row>
    <row r="69" spans="1:12" ht="17.25" x14ac:dyDescent="0.25">
      <c r="A69" s="122" t="s">
        <v>135</v>
      </c>
      <c r="B69" s="122">
        <v>65</v>
      </c>
      <c r="C69" s="10" t="s">
        <v>21</v>
      </c>
      <c r="D69" s="10" t="s">
        <v>33</v>
      </c>
      <c r="E69" s="10" t="s">
        <v>97</v>
      </c>
      <c r="F69" s="10" t="s">
        <v>189</v>
      </c>
      <c r="G69" s="77"/>
      <c r="H69" s="77"/>
      <c r="I69" s="77">
        <v>12</v>
      </c>
      <c r="J69" s="77">
        <f>Table1[[#This Row],[Jedinična cijena bez PDV-a]]*Table1[[#This Row],[Količina]]</f>
        <v>0</v>
      </c>
      <c r="K69" s="95">
        <f>+Table1[[#This Row],[Cijena s uključenim PDV-om]]-Table1[[#This Row],[Cijena bez PDV-a]]</f>
        <v>0</v>
      </c>
      <c r="L69" s="95">
        <f>Table1[[#This Row],[Jedinična cijena s uključenim PDV-om]]*Table1[[#This Row],[Količina]]</f>
        <v>0</v>
      </c>
    </row>
    <row r="70" spans="1:12" ht="17.25" x14ac:dyDescent="0.25">
      <c r="A70" s="122" t="s">
        <v>135</v>
      </c>
      <c r="B70" s="122">
        <v>66</v>
      </c>
      <c r="C70" s="10" t="s">
        <v>21</v>
      </c>
      <c r="D70" s="10" t="s">
        <v>33</v>
      </c>
      <c r="E70" s="10" t="s">
        <v>14</v>
      </c>
      <c r="F70" s="10" t="s">
        <v>189</v>
      </c>
      <c r="G70" s="77"/>
      <c r="H70" s="77"/>
      <c r="I70" s="77">
        <v>2</v>
      </c>
      <c r="J70" s="77">
        <f>Table1[[#This Row],[Jedinična cijena bez PDV-a]]*Table1[[#This Row],[Količina]]</f>
        <v>0</v>
      </c>
      <c r="K70" s="95">
        <f>+Table1[[#This Row],[Cijena s uključenim PDV-om]]-Table1[[#This Row],[Cijena bez PDV-a]]</f>
        <v>0</v>
      </c>
      <c r="L70" s="95">
        <f>Table1[[#This Row],[Jedinična cijena s uključenim PDV-om]]*Table1[[#This Row],[Količina]]</f>
        <v>0</v>
      </c>
    </row>
    <row r="71" spans="1:12" ht="17.25" x14ac:dyDescent="0.25">
      <c r="A71" s="122" t="s">
        <v>135</v>
      </c>
      <c r="B71" s="122">
        <v>67</v>
      </c>
      <c r="C71" s="10" t="s">
        <v>21</v>
      </c>
      <c r="D71" s="10" t="s">
        <v>33</v>
      </c>
      <c r="E71" s="10" t="s">
        <v>15</v>
      </c>
      <c r="F71" s="10" t="s">
        <v>189</v>
      </c>
      <c r="G71" s="77"/>
      <c r="H71" s="77"/>
      <c r="I71" s="77">
        <v>30</v>
      </c>
      <c r="J71" s="77">
        <f>Table1[[#This Row],[Jedinična cijena bez PDV-a]]*Table1[[#This Row],[Količina]]</f>
        <v>0</v>
      </c>
      <c r="K71" s="95">
        <f>+Table1[[#This Row],[Cijena s uključenim PDV-om]]-Table1[[#This Row],[Cijena bez PDV-a]]</f>
        <v>0</v>
      </c>
      <c r="L71" s="95">
        <f>Table1[[#This Row],[Jedinična cijena s uključenim PDV-om]]*Table1[[#This Row],[Količina]]</f>
        <v>0</v>
      </c>
    </row>
    <row r="72" spans="1:12" ht="17.25" x14ac:dyDescent="0.25">
      <c r="A72" s="122" t="s">
        <v>135</v>
      </c>
      <c r="B72" s="122">
        <v>68</v>
      </c>
      <c r="C72" s="10" t="s">
        <v>21</v>
      </c>
      <c r="D72" s="10" t="s">
        <v>33</v>
      </c>
      <c r="E72" s="10" t="s">
        <v>16</v>
      </c>
      <c r="F72" s="10" t="s">
        <v>25</v>
      </c>
      <c r="G72" s="77"/>
      <c r="H72" s="77"/>
      <c r="I72" s="77">
        <v>2</v>
      </c>
      <c r="J72" s="77">
        <f>Table1[[#This Row],[Jedinična cijena bez PDV-a]]*Table1[[#This Row],[Količina]]</f>
        <v>0</v>
      </c>
      <c r="K72" s="95">
        <f>+Table1[[#This Row],[Cijena s uključenim PDV-om]]-Table1[[#This Row],[Cijena bez PDV-a]]</f>
        <v>0</v>
      </c>
      <c r="L72" s="95">
        <f>Table1[[#This Row],[Jedinična cijena s uključenim PDV-om]]*Table1[[#This Row],[Količina]]</f>
        <v>0</v>
      </c>
    </row>
    <row r="73" spans="1:12" ht="17.25" x14ac:dyDescent="0.25">
      <c r="A73" s="122" t="s">
        <v>135</v>
      </c>
      <c r="B73" s="122">
        <v>69</v>
      </c>
      <c r="C73" s="10" t="s">
        <v>21</v>
      </c>
      <c r="D73" s="10" t="s">
        <v>33</v>
      </c>
      <c r="E73" s="10" t="s">
        <v>17</v>
      </c>
      <c r="F73" s="10" t="s">
        <v>25</v>
      </c>
      <c r="G73" s="77"/>
      <c r="H73" s="77"/>
      <c r="I73" s="77">
        <v>2</v>
      </c>
      <c r="J73" s="77">
        <f>Table1[[#This Row],[Jedinična cijena bez PDV-a]]*Table1[[#This Row],[Količina]]</f>
        <v>0</v>
      </c>
      <c r="K73" s="95">
        <f>+Table1[[#This Row],[Cijena s uključenim PDV-om]]-Table1[[#This Row],[Cijena bez PDV-a]]</f>
        <v>0</v>
      </c>
      <c r="L73" s="95">
        <f>Table1[[#This Row],[Jedinična cijena s uključenim PDV-om]]*Table1[[#This Row],[Količina]]</f>
        <v>0</v>
      </c>
    </row>
    <row r="74" spans="1:12" ht="34.5" x14ac:dyDescent="0.25">
      <c r="A74" s="122" t="s">
        <v>135</v>
      </c>
      <c r="B74" s="122">
        <v>70</v>
      </c>
      <c r="C74" s="10" t="s">
        <v>21</v>
      </c>
      <c r="D74" s="10" t="s">
        <v>33</v>
      </c>
      <c r="E74" s="10" t="s">
        <v>18</v>
      </c>
      <c r="F74" s="10" t="s">
        <v>189</v>
      </c>
      <c r="G74" s="77"/>
      <c r="H74" s="77"/>
      <c r="I74" s="77">
        <v>1</v>
      </c>
      <c r="J74" s="77">
        <f>Table1[[#This Row],[Jedinična cijena bez PDV-a]]*Table1[[#This Row],[Količina]]</f>
        <v>0</v>
      </c>
      <c r="K74" s="95">
        <f>+Table1[[#This Row],[Cijena s uključenim PDV-om]]-Table1[[#This Row],[Cijena bez PDV-a]]</f>
        <v>0</v>
      </c>
      <c r="L74" s="95">
        <f>Table1[[#This Row],[Jedinična cijena s uključenim PDV-om]]*Table1[[#This Row],[Količina]]</f>
        <v>0</v>
      </c>
    </row>
    <row r="75" spans="1:12" ht="17.25" x14ac:dyDescent="0.25">
      <c r="A75" s="122" t="s">
        <v>135</v>
      </c>
      <c r="B75" s="122">
        <v>71</v>
      </c>
      <c r="C75" s="10" t="s">
        <v>21</v>
      </c>
      <c r="D75" s="10" t="s">
        <v>33</v>
      </c>
      <c r="E75" s="10" t="s">
        <v>22</v>
      </c>
      <c r="F75" s="10" t="s">
        <v>189</v>
      </c>
      <c r="G75" s="77"/>
      <c r="H75" s="77"/>
      <c r="I75" s="77">
        <v>1</v>
      </c>
      <c r="J75" s="77">
        <f>Table1[[#This Row],[Jedinična cijena bez PDV-a]]*Table1[[#This Row],[Količina]]</f>
        <v>0</v>
      </c>
      <c r="K75" s="95">
        <f>+Table1[[#This Row],[Cijena s uključenim PDV-om]]-Table1[[#This Row],[Cijena bez PDV-a]]</f>
        <v>0</v>
      </c>
      <c r="L75" s="95">
        <f>Table1[[#This Row],[Jedinična cijena s uključenim PDV-om]]*Table1[[#This Row],[Količina]]</f>
        <v>0</v>
      </c>
    </row>
    <row r="76" spans="1:12" ht="17.25" x14ac:dyDescent="0.25">
      <c r="A76" s="123" t="s">
        <v>135</v>
      </c>
      <c r="B76" s="123">
        <v>72</v>
      </c>
      <c r="C76" s="12" t="s">
        <v>21</v>
      </c>
      <c r="D76" s="12" t="s">
        <v>34</v>
      </c>
      <c r="E76" s="12" t="s">
        <v>2</v>
      </c>
      <c r="F76" s="12" t="s">
        <v>189</v>
      </c>
      <c r="G76" s="78"/>
      <c r="H76" s="78"/>
      <c r="I76" s="78">
        <v>80</v>
      </c>
      <c r="J76" s="78">
        <f>Table1[[#This Row],[Jedinična cijena bez PDV-a]]*Table1[[#This Row],[Količina]]</f>
        <v>0</v>
      </c>
      <c r="K76" s="96">
        <f>+Table1[[#This Row],[Cijena s uključenim PDV-om]]-Table1[[#This Row],[Cijena bez PDV-a]]</f>
        <v>0</v>
      </c>
      <c r="L76" s="96">
        <f>Table1[[#This Row],[Jedinična cijena s uključenim PDV-om]]*Table1[[#This Row],[Količina]]</f>
        <v>0</v>
      </c>
    </row>
    <row r="77" spans="1:12" ht="17.25" x14ac:dyDescent="0.25">
      <c r="A77" s="123" t="s">
        <v>135</v>
      </c>
      <c r="B77" s="123">
        <v>73</v>
      </c>
      <c r="C77" s="12" t="s">
        <v>21</v>
      </c>
      <c r="D77" s="12" t="s">
        <v>34</v>
      </c>
      <c r="E77" s="12" t="s">
        <v>3</v>
      </c>
      <c r="F77" s="12" t="s">
        <v>189</v>
      </c>
      <c r="G77" s="78"/>
      <c r="H77" s="78"/>
      <c r="I77" s="78">
        <v>1</v>
      </c>
      <c r="J77" s="78">
        <f>Table1[[#This Row],[Jedinična cijena bez PDV-a]]*Table1[[#This Row],[Količina]]</f>
        <v>0</v>
      </c>
      <c r="K77" s="96">
        <f>+Table1[[#This Row],[Cijena s uključenim PDV-om]]-Table1[[#This Row],[Cijena bez PDV-a]]</f>
        <v>0</v>
      </c>
      <c r="L77" s="96">
        <f>Table1[[#This Row],[Jedinična cijena s uključenim PDV-om]]*Table1[[#This Row],[Količina]]</f>
        <v>0</v>
      </c>
    </row>
    <row r="78" spans="1:12" ht="17.25" x14ac:dyDescent="0.25">
      <c r="A78" s="123" t="s">
        <v>135</v>
      </c>
      <c r="B78" s="123">
        <v>74</v>
      </c>
      <c r="C78" s="12" t="s">
        <v>21</v>
      </c>
      <c r="D78" s="12" t="s">
        <v>34</v>
      </c>
      <c r="E78" s="12" t="s">
        <v>4</v>
      </c>
      <c r="F78" s="12" t="s">
        <v>189</v>
      </c>
      <c r="G78" s="78"/>
      <c r="H78" s="78"/>
      <c r="I78" s="78">
        <v>2</v>
      </c>
      <c r="J78" s="78">
        <f>Table1[[#This Row],[Jedinična cijena bez PDV-a]]*Table1[[#This Row],[Količina]]</f>
        <v>0</v>
      </c>
      <c r="K78" s="96">
        <f>+Table1[[#This Row],[Cijena s uključenim PDV-om]]-Table1[[#This Row],[Cijena bez PDV-a]]</f>
        <v>0</v>
      </c>
      <c r="L78" s="96">
        <f>Table1[[#This Row],[Jedinična cijena s uključenim PDV-om]]*Table1[[#This Row],[Količina]]</f>
        <v>0</v>
      </c>
    </row>
    <row r="79" spans="1:12" ht="17.25" x14ac:dyDescent="0.25">
      <c r="A79" s="123" t="s">
        <v>135</v>
      </c>
      <c r="B79" s="123">
        <v>75</v>
      </c>
      <c r="C79" s="12" t="s">
        <v>21</v>
      </c>
      <c r="D79" s="12" t="s">
        <v>34</v>
      </c>
      <c r="E79" s="12" t="s">
        <v>5</v>
      </c>
      <c r="F79" s="12" t="s">
        <v>189</v>
      </c>
      <c r="G79" s="78"/>
      <c r="H79" s="78"/>
      <c r="I79" s="78">
        <v>1</v>
      </c>
      <c r="J79" s="78">
        <f>Table1[[#This Row],[Jedinična cijena bez PDV-a]]*Table1[[#This Row],[Količina]]</f>
        <v>0</v>
      </c>
      <c r="K79" s="96">
        <f>+Table1[[#This Row],[Cijena s uključenim PDV-om]]-Table1[[#This Row],[Cijena bez PDV-a]]</f>
        <v>0</v>
      </c>
      <c r="L79" s="96">
        <f>Table1[[#This Row],[Jedinična cijena s uključenim PDV-om]]*Table1[[#This Row],[Količina]]</f>
        <v>0</v>
      </c>
    </row>
    <row r="80" spans="1:12" ht="17.25" x14ac:dyDescent="0.25">
      <c r="A80" s="123" t="s">
        <v>135</v>
      </c>
      <c r="B80" s="123">
        <v>76</v>
      </c>
      <c r="C80" s="12" t="s">
        <v>21</v>
      </c>
      <c r="D80" s="12" t="s">
        <v>34</v>
      </c>
      <c r="E80" s="12" t="s">
        <v>6</v>
      </c>
      <c r="F80" s="12" t="s">
        <v>189</v>
      </c>
      <c r="G80" s="78"/>
      <c r="H80" s="78"/>
      <c r="I80" s="78">
        <v>2</v>
      </c>
      <c r="J80" s="78">
        <f>Table1[[#This Row],[Jedinična cijena bez PDV-a]]*Table1[[#This Row],[Količina]]</f>
        <v>0</v>
      </c>
      <c r="K80" s="96">
        <f>+Table1[[#This Row],[Cijena s uključenim PDV-om]]-Table1[[#This Row],[Cijena bez PDV-a]]</f>
        <v>0</v>
      </c>
      <c r="L80" s="96">
        <f>Table1[[#This Row],[Jedinična cijena s uključenim PDV-om]]*Table1[[#This Row],[Količina]]</f>
        <v>0</v>
      </c>
    </row>
    <row r="81" spans="1:12" ht="17.25" x14ac:dyDescent="0.25">
      <c r="A81" s="123" t="s">
        <v>135</v>
      </c>
      <c r="B81" s="123">
        <v>77</v>
      </c>
      <c r="C81" s="12" t="s">
        <v>21</v>
      </c>
      <c r="D81" s="12" t="s">
        <v>34</v>
      </c>
      <c r="E81" s="12" t="s">
        <v>7</v>
      </c>
      <c r="F81" s="12" t="s">
        <v>189</v>
      </c>
      <c r="G81" s="78"/>
      <c r="H81" s="78"/>
      <c r="I81" s="78">
        <v>1</v>
      </c>
      <c r="J81" s="78">
        <f>Table1[[#This Row],[Jedinična cijena bez PDV-a]]*Table1[[#This Row],[Količina]]</f>
        <v>0</v>
      </c>
      <c r="K81" s="96">
        <f>+Table1[[#This Row],[Cijena s uključenim PDV-om]]-Table1[[#This Row],[Cijena bez PDV-a]]</f>
        <v>0</v>
      </c>
      <c r="L81" s="96">
        <f>Table1[[#This Row],[Jedinična cijena s uključenim PDV-om]]*Table1[[#This Row],[Količina]]</f>
        <v>0</v>
      </c>
    </row>
    <row r="82" spans="1:12" ht="17.25" x14ac:dyDescent="0.25">
      <c r="A82" s="123" t="s">
        <v>135</v>
      </c>
      <c r="B82" s="123">
        <v>78</v>
      </c>
      <c r="C82" s="12" t="s">
        <v>21</v>
      </c>
      <c r="D82" s="12" t="s">
        <v>34</v>
      </c>
      <c r="E82" s="12" t="s">
        <v>8</v>
      </c>
      <c r="F82" s="12" t="s">
        <v>189</v>
      </c>
      <c r="G82" s="78"/>
      <c r="H82" s="78"/>
      <c r="I82" s="78">
        <v>1</v>
      </c>
      <c r="J82" s="78">
        <f>Table1[[#This Row],[Jedinična cijena bez PDV-a]]*Table1[[#This Row],[Količina]]</f>
        <v>0</v>
      </c>
      <c r="K82" s="96">
        <f>+Table1[[#This Row],[Cijena s uključenim PDV-om]]-Table1[[#This Row],[Cijena bez PDV-a]]</f>
        <v>0</v>
      </c>
      <c r="L82" s="96">
        <f>Table1[[#This Row],[Jedinična cijena s uključenim PDV-om]]*Table1[[#This Row],[Količina]]</f>
        <v>0</v>
      </c>
    </row>
    <row r="83" spans="1:12" ht="17.25" x14ac:dyDescent="0.25">
      <c r="A83" s="123" t="s">
        <v>135</v>
      </c>
      <c r="B83" s="123">
        <v>79</v>
      </c>
      <c r="C83" s="12" t="s">
        <v>21</v>
      </c>
      <c r="D83" s="12" t="s">
        <v>34</v>
      </c>
      <c r="E83" s="12" t="s">
        <v>9</v>
      </c>
      <c r="F83" s="12" t="s">
        <v>189</v>
      </c>
      <c r="G83" s="78"/>
      <c r="H83" s="78"/>
      <c r="I83" s="78">
        <v>1</v>
      </c>
      <c r="J83" s="78">
        <f>Table1[[#This Row],[Jedinična cijena bez PDV-a]]*Table1[[#This Row],[Količina]]</f>
        <v>0</v>
      </c>
      <c r="K83" s="96">
        <f>+Table1[[#This Row],[Cijena s uključenim PDV-om]]-Table1[[#This Row],[Cijena bez PDV-a]]</f>
        <v>0</v>
      </c>
      <c r="L83" s="96">
        <f>Table1[[#This Row],[Jedinična cijena s uključenim PDV-om]]*Table1[[#This Row],[Količina]]</f>
        <v>0</v>
      </c>
    </row>
    <row r="84" spans="1:12" ht="17.25" x14ac:dyDescent="0.25">
      <c r="A84" s="123" t="s">
        <v>135</v>
      </c>
      <c r="B84" s="123">
        <v>80</v>
      </c>
      <c r="C84" s="12" t="s">
        <v>21</v>
      </c>
      <c r="D84" s="12" t="s">
        <v>34</v>
      </c>
      <c r="E84" s="12" t="s">
        <v>10</v>
      </c>
      <c r="F84" s="12" t="s">
        <v>189</v>
      </c>
      <c r="G84" s="78"/>
      <c r="H84" s="78"/>
      <c r="I84" s="78">
        <v>2</v>
      </c>
      <c r="J84" s="78">
        <f>Table1[[#This Row],[Jedinična cijena bez PDV-a]]*Table1[[#This Row],[Količina]]</f>
        <v>0</v>
      </c>
      <c r="K84" s="96">
        <f>+Table1[[#This Row],[Cijena s uključenim PDV-om]]-Table1[[#This Row],[Cijena bez PDV-a]]</f>
        <v>0</v>
      </c>
      <c r="L84" s="96">
        <f>Table1[[#This Row],[Jedinična cijena s uključenim PDV-om]]*Table1[[#This Row],[Količina]]</f>
        <v>0</v>
      </c>
    </row>
    <row r="85" spans="1:12" ht="34.5" x14ac:dyDescent="0.25">
      <c r="A85" s="123" t="s">
        <v>135</v>
      </c>
      <c r="B85" s="123">
        <v>81</v>
      </c>
      <c r="C85" s="12" t="s">
        <v>21</v>
      </c>
      <c r="D85" s="12" t="s">
        <v>34</v>
      </c>
      <c r="E85" s="12" t="s">
        <v>11</v>
      </c>
      <c r="F85" s="12" t="s">
        <v>189</v>
      </c>
      <c r="G85" s="78"/>
      <c r="H85" s="78"/>
      <c r="I85" s="78">
        <v>1</v>
      </c>
      <c r="J85" s="78">
        <f>Table1[[#This Row],[Jedinična cijena bez PDV-a]]*Table1[[#This Row],[Količina]]</f>
        <v>0</v>
      </c>
      <c r="K85" s="96">
        <f>+Table1[[#This Row],[Cijena s uključenim PDV-om]]-Table1[[#This Row],[Cijena bez PDV-a]]</f>
        <v>0</v>
      </c>
      <c r="L85" s="96">
        <f>Table1[[#This Row],[Jedinična cijena s uključenim PDV-om]]*Table1[[#This Row],[Količina]]</f>
        <v>0</v>
      </c>
    </row>
    <row r="86" spans="1:12" ht="17.25" x14ac:dyDescent="0.25">
      <c r="A86" s="123" t="s">
        <v>135</v>
      </c>
      <c r="B86" s="123">
        <v>82</v>
      </c>
      <c r="C86" s="12" t="s">
        <v>21</v>
      </c>
      <c r="D86" s="12" t="s">
        <v>34</v>
      </c>
      <c r="E86" s="12" t="s">
        <v>12</v>
      </c>
      <c r="F86" s="12" t="s">
        <v>189</v>
      </c>
      <c r="G86" s="78"/>
      <c r="H86" s="78"/>
      <c r="I86" s="78">
        <v>1</v>
      </c>
      <c r="J86" s="78">
        <f>Table1[[#This Row],[Jedinična cijena bez PDV-a]]*Table1[[#This Row],[Količina]]</f>
        <v>0</v>
      </c>
      <c r="K86" s="96">
        <f>+Table1[[#This Row],[Cijena s uključenim PDV-om]]-Table1[[#This Row],[Cijena bez PDV-a]]</f>
        <v>0</v>
      </c>
      <c r="L86" s="96">
        <f>Table1[[#This Row],[Jedinična cijena s uključenim PDV-om]]*Table1[[#This Row],[Količina]]</f>
        <v>0</v>
      </c>
    </row>
    <row r="87" spans="1:12" ht="17.25" x14ac:dyDescent="0.25">
      <c r="A87" s="123" t="s">
        <v>135</v>
      </c>
      <c r="B87" s="123">
        <v>83</v>
      </c>
      <c r="C87" s="12" t="s">
        <v>21</v>
      </c>
      <c r="D87" s="12" t="s">
        <v>34</v>
      </c>
      <c r="E87" s="12" t="s">
        <v>13</v>
      </c>
      <c r="F87" s="12" t="s">
        <v>189</v>
      </c>
      <c r="G87" s="78"/>
      <c r="H87" s="78"/>
      <c r="I87" s="78">
        <v>2</v>
      </c>
      <c r="J87" s="78">
        <f>Table1[[#This Row],[Jedinična cijena bez PDV-a]]*Table1[[#This Row],[Količina]]</f>
        <v>0</v>
      </c>
      <c r="K87" s="96">
        <f>+Table1[[#This Row],[Cijena s uključenim PDV-om]]-Table1[[#This Row],[Cijena bez PDV-a]]</f>
        <v>0</v>
      </c>
      <c r="L87" s="96">
        <f>Table1[[#This Row],[Jedinična cijena s uključenim PDV-om]]*Table1[[#This Row],[Količina]]</f>
        <v>0</v>
      </c>
    </row>
    <row r="88" spans="1:12" ht="17.25" x14ac:dyDescent="0.25">
      <c r="A88" s="123" t="s">
        <v>135</v>
      </c>
      <c r="B88" s="123">
        <v>84</v>
      </c>
      <c r="C88" s="12" t="s">
        <v>21</v>
      </c>
      <c r="D88" s="12" t="s">
        <v>34</v>
      </c>
      <c r="E88" s="12" t="s">
        <v>97</v>
      </c>
      <c r="F88" s="12" t="s">
        <v>189</v>
      </c>
      <c r="G88" s="78"/>
      <c r="H88" s="78"/>
      <c r="I88" s="78">
        <v>10</v>
      </c>
      <c r="J88" s="78">
        <f>Table1[[#This Row],[Jedinična cijena bez PDV-a]]*Table1[[#This Row],[Količina]]</f>
        <v>0</v>
      </c>
      <c r="K88" s="96">
        <f>+Table1[[#This Row],[Cijena s uključenim PDV-om]]-Table1[[#This Row],[Cijena bez PDV-a]]</f>
        <v>0</v>
      </c>
      <c r="L88" s="96">
        <f>Table1[[#This Row],[Jedinična cijena s uključenim PDV-om]]*Table1[[#This Row],[Količina]]</f>
        <v>0</v>
      </c>
    </row>
    <row r="89" spans="1:12" ht="17.25" x14ac:dyDescent="0.25">
      <c r="A89" s="123" t="s">
        <v>135</v>
      </c>
      <c r="B89" s="123">
        <v>85</v>
      </c>
      <c r="C89" s="12" t="s">
        <v>21</v>
      </c>
      <c r="D89" s="12" t="s">
        <v>34</v>
      </c>
      <c r="E89" s="12" t="s">
        <v>14</v>
      </c>
      <c r="F89" s="12" t="s">
        <v>189</v>
      </c>
      <c r="G89" s="78"/>
      <c r="H89" s="78"/>
      <c r="I89" s="78">
        <v>2</v>
      </c>
      <c r="J89" s="78">
        <f>Table1[[#This Row],[Jedinična cijena bez PDV-a]]*Table1[[#This Row],[Količina]]</f>
        <v>0</v>
      </c>
      <c r="K89" s="96">
        <f>+Table1[[#This Row],[Cijena s uključenim PDV-om]]-Table1[[#This Row],[Cijena bez PDV-a]]</f>
        <v>0</v>
      </c>
      <c r="L89" s="96">
        <f>Table1[[#This Row],[Jedinična cijena s uključenim PDV-om]]*Table1[[#This Row],[Količina]]</f>
        <v>0</v>
      </c>
    </row>
    <row r="90" spans="1:12" ht="17.25" x14ac:dyDescent="0.25">
      <c r="A90" s="123" t="s">
        <v>135</v>
      </c>
      <c r="B90" s="123">
        <v>86</v>
      </c>
      <c r="C90" s="12" t="s">
        <v>21</v>
      </c>
      <c r="D90" s="12" t="s">
        <v>34</v>
      </c>
      <c r="E90" s="12" t="s">
        <v>15</v>
      </c>
      <c r="F90" s="12" t="s">
        <v>189</v>
      </c>
      <c r="G90" s="78"/>
      <c r="H90" s="78"/>
      <c r="I90" s="78">
        <v>46</v>
      </c>
      <c r="J90" s="78">
        <f>Table1[[#This Row],[Jedinična cijena bez PDV-a]]*Table1[[#This Row],[Količina]]</f>
        <v>0</v>
      </c>
      <c r="K90" s="96">
        <f>+Table1[[#This Row],[Cijena s uključenim PDV-om]]-Table1[[#This Row],[Cijena bez PDV-a]]</f>
        <v>0</v>
      </c>
      <c r="L90" s="96">
        <f>Table1[[#This Row],[Jedinična cijena s uključenim PDV-om]]*Table1[[#This Row],[Količina]]</f>
        <v>0</v>
      </c>
    </row>
    <row r="91" spans="1:12" ht="17.25" x14ac:dyDescent="0.25">
      <c r="A91" s="123" t="s">
        <v>135</v>
      </c>
      <c r="B91" s="123">
        <v>87</v>
      </c>
      <c r="C91" s="12" t="s">
        <v>21</v>
      </c>
      <c r="D91" s="12" t="s">
        <v>34</v>
      </c>
      <c r="E91" s="12" t="s">
        <v>16</v>
      </c>
      <c r="F91" s="12" t="s">
        <v>25</v>
      </c>
      <c r="G91" s="78"/>
      <c r="H91" s="78"/>
      <c r="I91" s="78">
        <v>1</v>
      </c>
      <c r="J91" s="78">
        <f>Table1[[#This Row],[Jedinična cijena bez PDV-a]]*Table1[[#This Row],[Količina]]</f>
        <v>0</v>
      </c>
      <c r="K91" s="96">
        <f>+Table1[[#This Row],[Cijena s uključenim PDV-om]]-Table1[[#This Row],[Cijena bez PDV-a]]</f>
        <v>0</v>
      </c>
      <c r="L91" s="96">
        <f>Table1[[#This Row],[Jedinična cijena s uključenim PDV-om]]*Table1[[#This Row],[Količina]]</f>
        <v>0</v>
      </c>
    </row>
    <row r="92" spans="1:12" ht="17.25" x14ac:dyDescent="0.25">
      <c r="A92" s="123" t="s">
        <v>135</v>
      </c>
      <c r="B92" s="123">
        <v>88</v>
      </c>
      <c r="C92" s="12" t="s">
        <v>21</v>
      </c>
      <c r="D92" s="12" t="s">
        <v>34</v>
      </c>
      <c r="E92" s="12" t="s">
        <v>17</v>
      </c>
      <c r="F92" s="12" t="s">
        <v>25</v>
      </c>
      <c r="G92" s="78"/>
      <c r="H92" s="78"/>
      <c r="I92" s="78">
        <v>1</v>
      </c>
      <c r="J92" s="78">
        <f>Table1[[#This Row],[Jedinična cijena bez PDV-a]]*Table1[[#This Row],[Količina]]</f>
        <v>0</v>
      </c>
      <c r="K92" s="96">
        <f>+Table1[[#This Row],[Cijena s uključenim PDV-om]]-Table1[[#This Row],[Cijena bez PDV-a]]</f>
        <v>0</v>
      </c>
      <c r="L92" s="96">
        <f>Table1[[#This Row],[Jedinična cijena s uključenim PDV-om]]*Table1[[#This Row],[Količina]]</f>
        <v>0</v>
      </c>
    </row>
    <row r="93" spans="1:12" ht="34.5" x14ac:dyDescent="0.25">
      <c r="A93" s="123" t="s">
        <v>135</v>
      </c>
      <c r="B93" s="123">
        <v>89</v>
      </c>
      <c r="C93" s="12" t="s">
        <v>21</v>
      </c>
      <c r="D93" s="12" t="s">
        <v>34</v>
      </c>
      <c r="E93" s="12" t="s">
        <v>18</v>
      </c>
      <c r="F93" s="12" t="s">
        <v>189</v>
      </c>
      <c r="G93" s="78"/>
      <c r="H93" s="78"/>
      <c r="I93" s="78">
        <v>1</v>
      </c>
      <c r="J93" s="78">
        <f>Table1[[#This Row],[Jedinična cijena bez PDV-a]]*Table1[[#This Row],[Količina]]</f>
        <v>0</v>
      </c>
      <c r="K93" s="96">
        <f>+Table1[[#This Row],[Cijena s uključenim PDV-om]]-Table1[[#This Row],[Cijena bez PDV-a]]</f>
        <v>0</v>
      </c>
      <c r="L93" s="96">
        <f>Table1[[#This Row],[Jedinična cijena s uključenim PDV-om]]*Table1[[#This Row],[Količina]]</f>
        <v>0</v>
      </c>
    </row>
    <row r="94" spans="1:12" ht="17.25" x14ac:dyDescent="0.25">
      <c r="A94" s="123" t="s">
        <v>135</v>
      </c>
      <c r="B94" s="123">
        <v>90</v>
      </c>
      <c r="C94" s="32" t="s">
        <v>21</v>
      </c>
      <c r="D94" s="32" t="s">
        <v>34</v>
      </c>
      <c r="E94" s="32" t="s">
        <v>22</v>
      </c>
      <c r="F94" s="32" t="s">
        <v>189</v>
      </c>
      <c r="G94" s="97"/>
      <c r="H94" s="97"/>
      <c r="I94" s="97">
        <v>1</v>
      </c>
      <c r="J94" s="97">
        <f>Table1[[#This Row],[Jedinična cijena bez PDV-a]]*Table1[[#This Row],[Količina]]</f>
        <v>0</v>
      </c>
      <c r="K94" s="98">
        <f>+Table1[[#This Row],[Cijena s uključenim PDV-om]]-Table1[[#This Row],[Cijena bez PDV-a]]</f>
        <v>0</v>
      </c>
      <c r="L94" s="98">
        <f>Table1[[#This Row],[Jedinična cijena s uključenim PDV-om]]*Table1[[#This Row],[Količina]]</f>
        <v>0</v>
      </c>
    </row>
    <row r="95" spans="1:12" ht="23.25" x14ac:dyDescent="0.35">
      <c r="H95" s="208" t="s">
        <v>164</v>
      </c>
      <c r="I95" s="213"/>
      <c r="J95" s="90">
        <f>SUBTOTAL(109,Table1[Cijena bez PDV-a])</f>
        <v>0</v>
      </c>
      <c r="K95" s="90">
        <f>SUBTOTAL(109,Table1[Iznos PDV-a])</f>
        <v>0</v>
      </c>
      <c r="L95" s="90">
        <f>SUBTOTAL(109,Table1[Cijena s uključenim PDV-om])</f>
        <v>0</v>
      </c>
    </row>
    <row r="99" spans="2:4" x14ac:dyDescent="0.25">
      <c r="B99" s="146"/>
    </row>
    <row r="101" spans="2:4" x14ac:dyDescent="0.25">
      <c r="D101" s="1"/>
    </row>
    <row r="102" spans="2:4" x14ac:dyDescent="0.25">
      <c r="D102" s="1"/>
    </row>
    <row r="103" spans="2:4" x14ac:dyDescent="0.25">
      <c r="D103" s="1"/>
    </row>
    <row r="104" spans="2:4" x14ac:dyDescent="0.25">
      <c r="D104" s="1"/>
    </row>
    <row r="105" spans="2:4" x14ac:dyDescent="0.25">
      <c r="D105" s="1"/>
    </row>
    <row r="106" spans="2:4" x14ac:dyDescent="0.25">
      <c r="D106" s="1"/>
    </row>
    <row r="107" spans="2:4" x14ac:dyDescent="0.25">
      <c r="D107" s="1"/>
    </row>
    <row r="108" spans="2:4" x14ac:dyDescent="0.25">
      <c r="D108" s="1"/>
    </row>
    <row r="109" spans="2:4" x14ac:dyDescent="0.25">
      <c r="D109" s="1"/>
    </row>
    <row r="110" spans="2:4" x14ac:dyDescent="0.25">
      <c r="D110" s="1"/>
    </row>
  </sheetData>
  <sheetProtection algorithmName="SHA-512" hashValue="trnchSaHzu8hUcPB8YTibfSO8IQiPKFfvQYgthaUovEV9Sflkj4q1aaeiH7oKqk3hopZ76bZbJyQ8RxNLL/0EA==" saltValue="VMEBA3Ktx4SXw2GumjxYjA==" spinCount="100000" sheet="1" objects="1" scenarios="1"/>
  <protectedRanges>
    <protectedRange sqref="G5:H94" name="Range1"/>
  </protectedRanges>
  <mergeCells count="1">
    <mergeCell ref="H95:I95"/>
  </mergeCells>
  <pageMargins left="0.70866141732283472" right="0.70866141732283472" top="0.74803149606299213" bottom="0.74803149606299213" header="0.31496062992125984" footer="0.31496062992125984"/>
  <pageSetup paperSize="9" scale="48" fitToHeight="9" orientation="landscape" r:id="rId1"/>
  <headerFooter>
    <oddFooter>&amp;L&amp;8&amp;A&amp;R&amp;8&amp;P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showGridLines="0" zoomScale="80" zoomScaleNormal="80" workbookViewId="0">
      <pane xSplit="3" ySplit="4" topLeftCell="D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J5" sqref="J5"/>
    </sheetView>
  </sheetViews>
  <sheetFormatPr defaultRowHeight="15" x14ac:dyDescent="0.25"/>
  <cols>
    <col min="1" max="1" width="9" style="117" customWidth="1"/>
    <col min="2" max="2" width="6.42578125" style="117" customWidth="1"/>
    <col min="3" max="3" width="20.7109375" customWidth="1"/>
    <col min="4" max="4" width="17.85546875" customWidth="1"/>
    <col min="5" max="5" width="24.140625" customWidth="1"/>
    <col min="6" max="6" width="10.28515625" customWidth="1"/>
    <col min="7" max="7" width="18" style="71" customWidth="1"/>
    <col min="8" max="8" width="19.28515625" style="71" customWidth="1"/>
    <col min="9" max="9" width="15.85546875" style="72" customWidth="1"/>
    <col min="10" max="10" width="18.7109375" style="71" customWidth="1"/>
    <col min="11" max="11" width="17.140625" style="71" customWidth="1"/>
    <col min="12" max="12" width="20.42578125" style="71" customWidth="1"/>
    <col min="13" max="13" width="110.42578125" customWidth="1"/>
  </cols>
  <sheetData>
    <row r="2" spans="1:13" ht="21" x14ac:dyDescent="0.35">
      <c r="A2" s="153" t="s">
        <v>38</v>
      </c>
      <c r="B2" s="138"/>
      <c r="C2" s="66"/>
      <c r="D2" s="66"/>
      <c r="E2" s="66"/>
      <c r="F2" s="66"/>
      <c r="G2" s="70"/>
      <c r="H2" s="70"/>
      <c r="I2" s="88"/>
      <c r="M2" s="67"/>
    </row>
    <row r="4" spans="1:13" s="162" customFormat="1" ht="72.75" customHeight="1" x14ac:dyDescent="0.25">
      <c r="A4" s="165" t="s">
        <v>127</v>
      </c>
      <c r="B4" s="157" t="s">
        <v>24</v>
      </c>
      <c r="C4" s="158" t="s">
        <v>30</v>
      </c>
      <c r="D4" s="158" t="s">
        <v>29</v>
      </c>
      <c r="E4" s="158" t="s">
        <v>0</v>
      </c>
      <c r="F4" s="166" t="s">
        <v>122</v>
      </c>
      <c r="G4" s="167" t="s">
        <v>126</v>
      </c>
      <c r="H4" s="167" t="s">
        <v>125</v>
      </c>
      <c r="I4" s="167" t="s">
        <v>1</v>
      </c>
      <c r="J4" s="167" t="s">
        <v>123</v>
      </c>
      <c r="K4" s="167" t="s">
        <v>197</v>
      </c>
      <c r="L4" s="167" t="s">
        <v>124</v>
      </c>
      <c r="M4" s="161" t="s">
        <v>141</v>
      </c>
    </row>
    <row r="5" spans="1:13" s="162" customFormat="1" ht="345" x14ac:dyDescent="0.25">
      <c r="A5" s="182" t="s">
        <v>136</v>
      </c>
      <c r="B5" s="193">
        <v>1</v>
      </c>
      <c r="C5" s="195" t="s">
        <v>242</v>
      </c>
      <c r="D5" s="195" t="s">
        <v>239</v>
      </c>
      <c r="E5" s="195" t="s">
        <v>40</v>
      </c>
      <c r="F5" s="195" t="s">
        <v>25</v>
      </c>
      <c r="G5" s="189"/>
      <c r="H5" s="189"/>
      <c r="I5" s="189">
        <v>40</v>
      </c>
      <c r="J5" s="189">
        <f>Table14[[#This Row],[Jedinična cijena bez PDV-a]]*Table14[[#This Row],[Količina]]</f>
        <v>0</v>
      </c>
      <c r="K5" s="189">
        <f>+Table14[[#This Row],[Cijena s uključenim PDV-om]]-Table14[[#This Row],[Cijena bez PDV-a]]</f>
        <v>0</v>
      </c>
      <c r="L5" s="194">
        <f>Table14[[#This Row],[Jedinična cijena s uključenim PDV-om]]*Table14[[#This Row],[Količina]]</f>
        <v>0</v>
      </c>
      <c r="M5" s="196" t="s">
        <v>245</v>
      </c>
    </row>
    <row r="6" spans="1:13" s="162" customFormat="1" ht="86.25" x14ac:dyDescent="0.25">
      <c r="A6" s="182" t="s">
        <v>136</v>
      </c>
      <c r="B6" s="193">
        <v>2</v>
      </c>
      <c r="C6" s="195" t="s">
        <v>242</v>
      </c>
      <c r="D6" s="195" t="s">
        <v>239</v>
      </c>
      <c r="E6" s="195" t="s">
        <v>228</v>
      </c>
      <c r="F6" s="195" t="s">
        <v>25</v>
      </c>
      <c r="G6" s="189"/>
      <c r="H6" s="189"/>
      <c r="I6" s="189">
        <v>80</v>
      </c>
      <c r="J6" s="189">
        <f>Table14[[#This Row],[Jedinična cijena bez PDV-a]]*Table14[[#This Row],[Količina]]</f>
        <v>0</v>
      </c>
      <c r="K6" s="197">
        <f>+Table14[[#This Row],[Cijena s uključenim PDV-om]]-Table14[[#This Row],[Cijena bez PDV-a]]</f>
        <v>0</v>
      </c>
      <c r="L6" s="194">
        <f>Table14[[#This Row],[Jedinična cijena s uključenim PDV-om]]*Table14[[#This Row],[Količina]]</f>
        <v>0</v>
      </c>
      <c r="M6" s="196" t="s">
        <v>246</v>
      </c>
    </row>
    <row r="7" spans="1:13" s="162" customFormat="1" ht="72.75" customHeight="1" x14ac:dyDescent="0.25">
      <c r="A7" s="182" t="s">
        <v>136</v>
      </c>
      <c r="B7" s="193">
        <v>3</v>
      </c>
      <c r="C7" s="195" t="s">
        <v>242</v>
      </c>
      <c r="D7" s="195" t="s">
        <v>239</v>
      </c>
      <c r="E7" s="195" t="s">
        <v>227</v>
      </c>
      <c r="F7" s="195" t="s">
        <v>25</v>
      </c>
      <c r="G7" s="189"/>
      <c r="H7" s="189"/>
      <c r="I7" s="189">
        <v>80</v>
      </c>
      <c r="J7" s="189">
        <f>Table14[[#This Row],[Jedinična cijena bez PDV-a]]*Table14[[#This Row],[Količina]]</f>
        <v>0</v>
      </c>
      <c r="K7" s="197">
        <f>+Table14[[#This Row],[Cijena s uključenim PDV-om]]-Table14[[#This Row],[Cijena bez PDV-a]]</f>
        <v>0</v>
      </c>
      <c r="L7" s="194">
        <f>Table14[[#This Row],[Jedinična cijena s uključenim PDV-om]]*Table14[[#This Row],[Količina]]</f>
        <v>0</v>
      </c>
      <c r="M7" s="196" t="s">
        <v>247</v>
      </c>
    </row>
    <row r="8" spans="1:13" s="162" customFormat="1" ht="72.75" customHeight="1" x14ac:dyDescent="0.25">
      <c r="A8" s="182" t="s">
        <v>136</v>
      </c>
      <c r="B8" s="193">
        <v>4</v>
      </c>
      <c r="C8" s="195" t="s">
        <v>242</v>
      </c>
      <c r="D8" s="195" t="s">
        <v>239</v>
      </c>
      <c r="E8" s="195" t="s">
        <v>39</v>
      </c>
      <c r="F8" s="195" t="s">
        <v>25</v>
      </c>
      <c r="G8" s="189"/>
      <c r="H8" s="189"/>
      <c r="I8" s="189">
        <v>40</v>
      </c>
      <c r="J8" s="189">
        <f>Table14[[#This Row],[Jedinična cijena bez PDV-a]]*Table14[[#This Row],[Količina]]</f>
        <v>0</v>
      </c>
      <c r="K8" s="197">
        <f>+Table14[[#This Row],[Cijena s uključenim PDV-om]]-Table14[[#This Row],[Cijena bez PDV-a]]</f>
        <v>0</v>
      </c>
      <c r="L8" s="194">
        <f>Table14[[#This Row],[Jedinična cijena s uključenim PDV-om]]*Table14[[#This Row],[Količina]]</f>
        <v>0</v>
      </c>
      <c r="M8" s="196" t="s">
        <v>247</v>
      </c>
    </row>
    <row r="9" spans="1:13" s="162" customFormat="1" ht="72.75" customHeight="1" x14ac:dyDescent="0.25">
      <c r="A9" s="182" t="s">
        <v>136</v>
      </c>
      <c r="B9" s="193">
        <v>5</v>
      </c>
      <c r="C9" s="195" t="s">
        <v>242</v>
      </c>
      <c r="D9" s="195" t="s">
        <v>239</v>
      </c>
      <c r="E9" s="195" t="s">
        <v>41</v>
      </c>
      <c r="F9" s="195" t="s">
        <v>25</v>
      </c>
      <c r="G9" s="189"/>
      <c r="H9" s="189"/>
      <c r="I9" s="189">
        <v>100</v>
      </c>
      <c r="J9" s="189">
        <f>Table14[[#This Row],[Jedinična cijena bez PDV-a]]*Table14[[#This Row],[Količina]]</f>
        <v>0</v>
      </c>
      <c r="K9" s="197">
        <f>+Table14[[#This Row],[Cijena s uključenim PDV-om]]-Table14[[#This Row],[Cijena bez PDV-a]]</f>
        <v>0</v>
      </c>
      <c r="L9" s="194">
        <f>Table14[[#This Row],[Jedinična cijena s uključenim PDV-om]]*Table14[[#This Row],[Količina]]</f>
        <v>0</v>
      </c>
      <c r="M9" s="196" t="s">
        <v>204</v>
      </c>
    </row>
    <row r="10" spans="1:13" s="162" customFormat="1" ht="72.75" customHeight="1" x14ac:dyDescent="0.25">
      <c r="A10" s="182" t="s">
        <v>136</v>
      </c>
      <c r="B10" s="193">
        <v>6</v>
      </c>
      <c r="C10" s="195" t="s">
        <v>242</v>
      </c>
      <c r="D10" s="195" t="s">
        <v>239</v>
      </c>
      <c r="E10" s="195" t="s">
        <v>74</v>
      </c>
      <c r="F10" s="195" t="s">
        <v>25</v>
      </c>
      <c r="G10" s="189"/>
      <c r="H10" s="189"/>
      <c r="I10" s="189">
        <v>40</v>
      </c>
      <c r="J10" s="189">
        <f>Table14[[#This Row],[Jedinična cijena bez PDV-a]]*Table14[[#This Row],[Količina]]</f>
        <v>0</v>
      </c>
      <c r="K10" s="190">
        <f>+Table14[[#This Row],[Cijena s uključenim PDV-om]]-Table14[[#This Row],[Cijena bez PDV-a]]</f>
        <v>0</v>
      </c>
      <c r="L10" s="194">
        <f>Table14[[#This Row],[Jedinična cijena s uključenim PDV-om]]*Table14[[#This Row],[Količina]]</f>
        <v>0</v>
      </c>
      <c r="M10" s="196" t="s">
        <v>89</v>
      </c>
    </row>
    <row r="11" spans="1:13" ht="358.5" customHeight="1" x14ac:dyDescent="0.25">
      <c r="A11" s="139" t="s">
        <v>136</v>
      </c>
      <c r="B11" s="119">
        <v>7</v>
      </c>
      <c r="C11" s="38" t="s">
        <v>98</v>
      </c>
      <c r="D11" s="38" t="s">
        <v>31</v>
      </c>
      <c r="E11" s="38" t="s">
        <v>40</v>
      </c>
      <c r="F11" s="38" t="s">
        <v>25</v>
      </c>
      <c r="G11" s="73"/>
      <c r="H11" s="73"/>
      <c r="I11" s="73">
        <v>100</v>
      </c>
      <c r="J11" s="93">
        <f>Table14[[#This Row],[Jedinična cijena bez PDV-a]]*Table14[[#This Row],[Količina]]</f>
        <v>0</v>
      </c>
      <c r="K11" s="93">
        <f>+Table14[[#This Row],[Cijena s uključenim PDV-om]]-Table14[[#This Row],[Cijena bez PDV-a]]</f>
        <v>0</v>
      </c>
      <c r="L11" s="93">
        <f>Table14[[#This Row],[Jedinična cijena s uključenim PDV-om]]*Table14[[#This Row],[Količina]]</f>
        <v>0</v>
      </c>
      <c r="M11" s="34" t="s">
        <v>198</v>
      </c>
    </row>
    <row r="12" spans="1:13" ht="86.25" x14ac:dyDescent="0.25">
      <c r="A12" s="139" t="s">
        <v>136</v>
      </c>
      <c r="B12" s="119">
        <v>8</v>
      </c>
      <c r="C12" s="38" t="s">
        <v>98</v>
      </c>
      <c r="D12" s="38" t="s">
        <v>31</v>
      </c>
      <c r="E12" s="39" t="s">
        <v>228</v>
      </c>
      <c r="F12" s="38" t="s">
        <v>25</v>
      </c>
      <c r="G12" s="99"/>
      <c r="H12" s="73"/>
      <c r="I12" s="99">
        <v>200</v>
      </c>
      <c r="J12" s="93">
        <f>Table14[[#This Row],[Jedinična cijena bez PDV-a]]*Table14[[#This Row],[Količina]]</f>
        <v>0</v>
      </c>
      <c r="K12" s="93">
        <f>+Table14[[#This Row],[Cijena s uključenim PDV-om]]-Table14[[#This Row],[Cijena bez PDV-a]]</f>
        <v>0</v>
      </c>
      <c r="L12" s="93">
        <f>Table14[[#This Row],[Jedinična cijena s uključenim PDV-om]]*Table14[[#This Row],[Količina]]</f>
        <v>0</v>
      </c>
      <c r="M12" s="34" t="s">
        <v>214</v>
      </c>
    </row>
    <row r="13" spans="1:13" ht="51.75" x14ac:dyDescent="0.25">
      <c r="A13" s="139" t="s">
        <v>136</v>
      </c>
      <c r="B13" s="119">
        <v>9</v>
      </c>
      <c r="C13" s="38" t="s">
        <v>98</v>
      </c>
      <c r="D13" s="38" t="s">
        <v>31</v>
      </c>
      <c r="E13" s="38" t="s">
        <v>227</v>
      </c>
      <c r="F13" s="38" t="s">
        <v>25</v>
      </c>
      <c r="G13" s="73"/>
      <c r="H13" s="73"/>
      <c r="I13" s="73">
        <v>200</v>
      </c>
      <c r="J13" s="93">
        <f>Table14[[#This Row],[Jedinična cijena bez PDV-a]]*Table14[[#This Row],[Količina]]</f>
        <v>0</v>
      </c>
      <c r="K13" s="93">
        <f>+Table14[[#This Row],[Cijena s uključenim PDV-om]]-Table14[[#This Row],[Cijena bez PDV-a]]</f>
        <v>0</v>
      </c>
      <c r="L13" s="93">
        <f>Table14[[#This Row],[Jedinična cijena s uključenim PDV-om]]*Table14[[#This Row],[Količina]]</f>
        <v>0</v>
      </c>
      <c r="M13" s="34" t="s">
        <v>213</v>
      </c>
    </row>
    <row r="14" spans="1:13" ht="51.75" x14ac:dyDescent="0.25">
      <c r="A14" s="139" t="s">
        <v>136</v>
      </c>
      <c r="B14" s="119">
        <v>10</v>
      </c>
      <c r="C14" s="38" t="s">
        <v>98</v>
      </c>
      <c r="D14" s="38" t="s">
        <v>31</v>
      </c>
      <c r="E14" s="38" t="s">
        <v>39</v>
      </c>
      <c r="F14" s="38" t="s">
        <v>25</v>
      </c>
      <c r="G14" s="73"/>
      <c r="H14" s="73"/>
      <c r="I14" s="73">
        <v>100</v>
      </c>
      <c r="J14" s="93">
        <f>Table14[[#This Row],[Jedinična cijena bez PDV-a]]*Table14[[#This Row],[Količina]]</f>
        <v>0</v>
      </c>
      <c r="K14" s="93">
        <f>+Table14[[#This Row],[Cijena s uključenim PDV-om]]-Table14[[#This Row],[Cijena bez PDV-a]]</f>
        <v>0</v>
      </c>
      <c r="L14" s="93">
        <f>Table14[[#This Row],[Jedinična cijena s uključenim PDV-om]]*Table14[[#This Row],[Količina]]</f>
        <v>0</v>
      </c>
      <c r="M14" s="34" t="s">
        <v>212</v>
      </c>
    </row>
    <row r="15" spans="1:13" ht="34.5" x14ac:dyDescent="0.25">
      <c r="A15" s="139" t="s">
        <v>136</v>
      </c>
      <c r="B15" s="119">
        <v>11</v>
      </c>
      <c r="C15" s="38" t="s">
        <v>98</v>
      </c>
      <c r="D15" s="38" t="s">
        <v>31</v>
      </c>
      <c r="E15" s="38" t="s">
        <v>41</v>
      </c>
      <c r="F15" s="38" t="s">
        <v>25</v>
      </c>
      <c r="G15" s="73"/>
      <c r="H15" s="73"/>
      <c r="I15" s="73">
        <v>250</v>
      </c>
      <c r="J15" s="93">
        <f>Table14[[#This Row],[Jedinična cijena bez PDV-a]]*Table14[[#This Row],[Količina]]</f>
        <v>0</v>
      </c>
      <c r="K15" s="93">
        <f>+Table14[[#This Row],[Cijena s uključenim PDV-om]]-Table14[[#This Row],[Cijena bez PDV-a]]</f>
        <v>0</v>
      </c>
      <c r="L15" s="93">
        <f>Table14[[#This Row],[Jedinična cijena s uključenim PDV-om]]*Table14[[#This Row],[Količina]]</f>
        <v>0</v>
      </c>
      <c r="M15" s="34" t="s">
        <v>204</v>
      </c>
    </row>
    <row r="16" spans="1:13" ht="34.5" x14ac:dyDescent="0.25">
      <c r="A16" s="139" t="s">
        <v>136</v>
      </c>
      <c r="B16" s="119">
        <v>12</v>
      </c>
      <c r="C16" s="38" t="s">
        <v>98</v>
      </c>
      <c r="D16" s="38" t="s">
        <v>31</v>
      </c>
      <c r="E16" s="38" t="s">
        <v>74</v>
      </c>
      <c r="F16" s="38" t="s">
        <v>25</v>
      </c>
      <c r="G16" s="73"/>
      <c r="H16" s="73"/>
      <c r="I16" s="73">
        <v>100</v>
      </c>
      <c r="J16" s="93">
        <f>Table14[[#This Row],[Jedinična cijena bez PDV-a]]*Table14[[#This Row],[Količina]]</f>
        <v>0</v>
      </c>
      <c r="K16" s="93">
        <f>+Table14[[#This Row],[Cijena s uključenim PDV-om]]-Table14[[#This Row],[Cijena bez PDV-a]]</f>
        <v>0</v>
      </c>
      <c r="L16" s="93">
        <f>Table14[[#This Row],[Jedinična cijena s uključenim PDV-om]]*Table14[[#This Row],[Količina]]</f>
        <v>0</v>
      </c>
      <c r="M16" s="34" t="s">
        <v>89</v>
      </c>
    </row>
    <row r="17" spans="1:13" ht="381.75" customHeight="1" x14ac:dyDescent="0.25">
      <c r="A17" s="120" t="s">
        <v>136</v>
      </c>
      <c r="B17" s="120">
        <v>13</v>
      </c>
      <c r="C17" s="14" t="s">
        <v>142</v>
      </c>
      <c r="D17" s="14" t="s">
        <v>99</v>
      </c>
      <c r="E17" s="174" t="s">
        <v>40</v>
      </c>
      <c r="F17" s="174" t="s">
        <v>25</v>
      </c>
      <c r="G17" s="74"/>
      <c r="H17" s="74"/>
      <c r="I17" s="74">
        <v>100</v>
      </c>
      <c r="J17" s="74">
        <f>Table14[[#This Row],[Jedinična cijena bez PDV-a]]*Table14[[#This Row],[Količina]]</f>
        <v>0</v>
      </c>
      <c r="K17" s="175">
        <f>+Table14[[#This Row],[Cijena s uključenim PDV-om]]-Table14[[#This Row],[Cijena bez PDV-a]]</f>
        <v>0</v>
      </c>
      <c r="L17" s="175">
        <f>Table14[[#This Row],[Jedinična cijena s uključenim PDV-om]]*Table14[[#This Row],[Količina]]</f>
        <v>0</v>
      </c>
      <c r="M17" s="176" t="s">
        <v>225</v>
      </c>
    </row>
    <row r="18" spans="1:13" ht="327.75" x14ac:dyDescent="0.25">
      <c r="A18" s="121" t="s">
        <v>136</v>
      </c>
      <c r="B18" s="121">
        <v>14</v>
      </c>
      <c r="C18" s="35" t="s">
        <v>20</v>
      </c>
      <c r="D18" s="35" t="s">
        <v>32</v>
      </c>
      <c r="E18" s="35" t="s">
        <v>40</v>
      </c>
      <c r="F18" s="35" t="s">
        <v>25</v>
      </c>
      <c r="G18" s="76"/>
      <c r="H18" s="76"/>
      <c r="I18" s="76">
        <v>100</v>
      </c>
      <c r="J18" s="76">
        <f>Table14[[#This Row],[Jedinična cijena bez PDV-a]]*Table14[[#This Row],[Količina]]</f>
        <v>0</v>
      </c>
      <c r="K18" s="76">
        <f>+Table14[[#This Row],[Cijena s uključenim PDV-om]]-Table14[[#This Row],[Cijena bez PDV-a]]</f>
        <v>0</v>
      </c>
      <c r="L18" s="76">
        <f>Table14[[#This Row],[Jedinična cijena s uključenim PDV-om]]*Table14[[#This Row],[Količina]]</f>
        <v>0</v>
      </c>
      <c r="M18" s="40" t="s">
        <v>226</v>
      </c>
    </row>
    <row r="19" spans="1:13" ht="86.25" x14ac:dyDescent="0.25">
      <c r="A19" s="121" t="s">
        <v>136</v>
      </c>
      <c r="B19" s="121">
        <v>15</v>
      </c>
      <c r="C19" s="35" t="s">
        <v>20</v>
      </c>
      <c r="D19" s="35" t="s">
        <v>32</v>
      </c>
      <c r="E19" s="173" t="s">
        <v>211</v>
      </c>
      <c r="F19" s="35" t="s">
        <v>25</v>
      </c>
      <c r="G19" s="76"/>
      <c r="H19" s="76"/>
      <c r="I19" s="76">
        <v>200</v>
      </c>
      <c r="J19" s="76">
        <f>Table14[[#This Row],[Jedinična cijena bez PDV-a]]*Table14[[#This Row],[Količina]]</f>
        <v>0</v>
      </c>
      <c r="K19" s="76">
        <f>+Table14[[#This Row],[Cijena s uključenim PDV-om]]-Table14[[#This Row],[Cijena bez PDV-a]]</f>
        <v>0</v>
      </c>
      <c r="L19" s="76">
        <f>Table14[[#This Row],[Jedinična cijena s uključenim PDV-om]]*Table14[[#This Row],[Količina]]</f>
        <v>0</v>
      </c>
      <c r="M19" s="40" t="s">
        <v>215</v>
      </c>
    </row>
    <row r="20" spans="1:13" ht="51.75" x14ac:dyDescent="0.25">
      <c r="A20" s="121" t="s">
        <v>136</v>
      </c>
      <c r="B20" s="121">
        <v>16</v>
      </c>
      <c r="C20" s="35" t="s">
        <v>20</v>
      </c>
      <c r="D20" s="35" t="s">
        <v>32</v>
      </c>
      <c r="E20" s="173" t="s">
        <v>219</v>
      </c>
      <c r="F20" s="35" t="s">
        <v>25</v>
      </c>
      <c r="G20" s="76"/>
      <c r="H20" s="76"/>
      <c r="I20" s="76">
        <v>200</v>
      </c>
      <c r="J20" s="76">
        <f>Table14[[#This Row],[Jedinična cijena bez PDV-a]]*Table14[[#This Row],[Količina]]</f>
        <v>0</v>
      </c>
      <c r="K20" s="76">
        <f>+Table14[[#This Row],[Cijena s uključenim PDV-om]]-Table14[[#This Row],[Cijena bez PDV-a]]</f>
        <v>0</v>
      </c>
      <c r="L20" s="76">
        <f>Table14[[#This Row],[Jedinična cijena s uključenim PDV-om]]*Table14[[#This Row],[Količina]]</f>
        <v>0</v>
      </c>
      <c r="M20" s="40" t="s">
        <v>218</v>
      </c>
    </row>
    <row r="21" spans="1:13" ht="51.75" x14ac:dyDescent="0.25">
      <c r="A21" s="121" t="s">
        <v>136</v>
      </c>
      <c r="B21" s="121">
        <v>17</v>
      </c>
      <c r="C21" s="35" t="s">
        <v>20</v>
      </c>
      <c r="D21" s="35" t="s">
        <v>32</v>
      </c>
      <c r="E21" s="35" t="s">
        <v>39</v>
      </c>
      <c r="F21" s="35" t="s">
        <v>25</v>
      </c>
      <c r="G21" s="76"/>
      <c r="H21" s="76"/>
      <c r="I21" s="76">
        <v>100</v>
      </c>
      <c r="J21" s="76">
        <f>Table14[[#This Row],[Jedinična cijena bez PDV-a]]*Table14[[#This Row],[Količina]]</f>
        <v>0</v>
      </c>
      <c r="K21" s="76">
        <f>+Table14[[#This Row],[Cijena s uključenim PDV-om]]-Table14[[#This Row],[Cijena bez PDV-a]]</f>
        <v>0</v>
      </c>
      <c r="L21" s="76">
        <f>Table14[[#This Row],[Jedinična cijena s uključenim PDV-om]]*Table14[[#This Row],[Količina]]</f>
        <v>0</v>
      </c>
      <c r="M21" s="40" t="s">
        <v>75</v>
      </c>
    </row>
    <row r="22" spans="1:13" ht="34.5" x14ac:dyDescent="0.25">
      <c r="A22" s="121" t="s">
        <v>136</v>
      </c>
      <c r="B22" s="121">
        <v>18</v>
      </c>
      <c r="C22" s="35" t="s">
        <v>20</v>
      </c>
      <c r="D22" s="35" t="s">
        <v>32</v>
      </c>
      <c r="E22" s="35" t="s">
        <v>41</v>
      </c>
      <c r="F22" s="35" t="s">
        <v>25</v>
      </c>
      <c r="G22" s="76"/>
      <c r="H22" s="76"/>
      <c r="I22" s="76">
        <v>250</v>
      </c>
      <c r="J22" s="76">
        <f>Table14[[#This Row],[Jedinična cijena bez PDV-a]]*Table14[[#This Row],[Količina]]</f>
        <v>0</v>
      </c>
      <c r="K22" s="76">
        <f>+Table14[[#This Row],[Cijena s uključenim PDV-om]]-Table14[[#This Row],[Cijena bez PDV-a]]</f>
        <v>0</v>
      </c>
      <c r="L22" s="76">
        <f>Table14[[#This Row],[Jedinična cijena s uključenim PDV-om]]*Table14[[#This Row],[Količina]]</f>
        <v>0</v>
      </c>
      <c r="M22" s="40" t="s">
        <v>204</v>
      </c>
    </row>
    <row r="23" spans="1:13" ht="34.5" x14ac:dyDescent="0.25">
      <c r="A23" s="121" t="s">
        <v>136</v>
      </c>
      <c r="B23" s="121">
        <v>19</v>
      </c>
      <c r="C23" s="35" t="s">
        <v>20</v>
      </c>
      <c r="D23" s="35" t="s">
        <v>32</v>
      </c>
      <c r="E23" s="35" t="s">
        <v>74</v>
      </c>
      <c r="F23" s="35" t="s">
        <v>25</v>
      </c>
      <c r="G23" s="76"/>
      <c r="H23" s="76"/>
      <c r="I23" s="76">
        <v>100</v>
      </c>
      <c r="J23" s="76">
        <f>Table14[[#This Row],[Jedinična cijena bez PDV-a]]*Table14[[#This Row],[Količina]]</f>
        <v>0</v>
      </c>
      <c r="K23" s="76">
        <f>+Table14[[#This Row],[Cijena s uključenim PDV-om]]-Table14[[#This Row],[Cijena bez PDV-a]]</f>
        <v>0</v>
      </c>
      <c r="L23" s="76">
        <f>Table14[[#This Row],[Jedinična cijena s uključenim PDV-om]]*Table14[[#This Row],[Količina]]</f>
        <v>0</v>
      </c>
      <c r="M23" s="40" t="s">
        <v>89</v>
      </c>
    </row>
    <row r="24" spans="1:13" ht="356.25" customHeight="1" x14ac:dyDescent="0.25">
      <c r="A24" s="122" t="s">
        <v>136</v>
      </c>
      <c r="B24" s="122">
        <v>20</v>
      </c>
      <c r="C24" s="36" t="s">
        <v>21</v>
      </c>
      <c r="D24" s="36" t="s">
        <v>33</v>
      </c>
      <c r="E24" s="36" t="s">
        <v>40</v>
      </c>
      <c r="F24" s="36" t="s">
        <v>25</v>
      </c>
      <c r="G24" s="77"/>
      <c r="H24" s="77"/>
      <c r="I24" s="77">
        <v>100</v>
      </c>
      <c r="J24" s="77">
        <f>Table14[[#This Row],[Jedinična cijena bez PDV-a]]*Table14[[#This Row],[Količina]]</f>
        <v>0</v>
      </c>
      <c r="K24" s="77">
        <f>+Table14[[#This Row],[Cijena s uključenim PDV-om]]-Table14[[#This Row],[Cijena bez PDV-a]]</f>
        <v>0</v>
      </c>
      <c r="L24" s="77">
        <f>Table14[[#This Row],[Jedinična cijena s uključenim PDV-om]]*Table14[[#This Row],[Količina]]</f>
        <v>0</v>
      </c>
      <c r="M24" s="41" t="s">
        <v>199</v>
      </c>
    </row>
    <row r="25" spans="1:13" ht="86.25" x14ac:dyDescent="0.25">
      <c r="A25" s="122" t="s">
        <v>136</v>
      </c>
      <c r="B25" s="122">
        <v>21</v>
      </c>
      <c r="C25" s="36" t="s">
        <v>21</v>
      </c>
      <c r="D25" s="36" t="s">
        <v>33</v>
      </c>
      <c r="E25" s="36" t="s">
        <v>228</v>
      </c>
      <c r="F25" s="36" t="s">
        <v>25</v>
      </c>
      <c r="G25" s="77"/>
      <c r="H25" s="77"/>
      <c r="I25" s="77">
        <v>200</v>
      </c>
      <c r="J25" s="77">
        <f>Table14[[#This Row],[Jedinična cijena bez PDV-a]]*Table14[[#This Row],[Količina]]</f>
        <v>0</v>
      </c>
      <c r="K25" s="77">
        <f>+Table14[[#This Row],[Cijena s uključenim PDV-om]]-Table14[[#This Row],[Cijena bez PDV-a]]</f>
        <v>0</v>
      </c>
      <c r="L25" s="77">
        <f>Table14[[#This Row],[Jedinična cijena s uključenim PDV-om]]*Table14[[#This Row],[Količina]]</f>
        <v>0</v>
      </c>
      <c r="M25" s="41" t="s">
        <v>216</v>
      </c>
    </row>
    <row r="26" spans="1:13" ht="51.75" x14ac:dyDescent="0.25">
      <c r="A26" s="122" t="s">
        <v>136</v>
      </c>
      <c r="B26" s="122">
        <v>22</v>
      </c>
      <c r="C26" s="36" t="s">
        <v>21</v>
      </c>
      <c r="D26" s="36" t="s">
        <v>33</v>
      </c>
      <c r="E26" s="36" t="s">
        <v>229</v>
      </c>
      <c r="F26" s="36" t="s">
        <v>25</v>
      </c>
      <c r="G26" s="77"/>
      <c r="H26" s="77"/>
      <c r="I26" s="77">
        <v>200</v>
      </c>
      <c r="J26" s="77">
        <f>Table14[[#This Row],[Jedinična cijena bez PDV-a]]*Table14[[#This Row],[Količina]]</f>
        <v>0</v>
      </c>
      <c r="K26" s="77">
        <f>+Table14[[#This Row],[Cijena s uključenim PDV-om]]-Table14[[#This Row],[Cijena bez PDV-a]]</f>
        <v>0</v>
      </c>
      <c r="L26" s="77">
        <f>Table14[[#This Row],[Jedinična cijena s uključenim PDV-om]]*Table14[[#This Row],[Količina]]</f>
        <v>0</v>
      </c>
      <c r="M26" s="41" t="s">
        <v>220</v>
      </c>
    </row>
    <row r="27" spans="1:13" ht="51.75" x14ac:dyDescent="0.25">
      <c r="A27" s="122" t="s">
        <v>136</v>
      </c>
      <c r="B27" s="122">
        <v>23</v>
      </c>
      <c r="C27" s="36" t="s">
        <v>21</v>
      </c>
      <c r="D27" s="36" t="s">
        <v>33</v>
      </c>
      <c r="E27" s="36" t="s">
        <v>39</v>
      </c>
      <c r="F27" s="36" t="s">
        <v>25</v>
      </c>
      <c r="G27" s="77"/>
      <c r="H27" s="77"/>
      <c r="I27" s="77">
        <v>100</v>
      </c>
      <c r="J27" s="77">
        <f>Table14[[#This Row],[Jedinična cijena bez PDV-a]]*Table14[[#This Row],[Količina]]</f>
        <v>0</v>
      </c>
      <c r="K27" s="77">
        <f>+Table14[[#This Row],[Cijena s uključenim PDV-om]]-Table14[[#This Row],[Cijena bez PDV-a]]</f>
        <v>0</v>
      </c>
      <c r="L27" s="77">
        <f>Table14[[#This Row],[Jedinična cijena s uključenim PDV-om]]*Table14[[#This Row],[Količina]]</f>
        <v>0</v>
      </c>
      <c r="M27" s="41" t="s">
        <v>76</v>
      </c>
    </row>
    <row r="28" spans="1:13" ht="34.5" x14ac:dyDescent="0.25">
      <c r="A28" s="122" t="s">
        <v>136</v>
      </c>
      <c r="B28" s="122">
        <v>24</v>
      </c>
      <c r="C28" s="36" t="s">
        <v>21</v>
      </c>
      <c r="D28" s="36" t="s">
        <v>33</v>
      </c>
      <c r="E28" s="36" t="s">
        <v>41</v>
      </c>
      <c r="F28" s="36" t="s">
        <v>25</v>
      </c>
      <c r="G28" s="77"/>
      <c r="H28" s="77"/>
      <c r="I28" s="77">
        <v>250</v>
      </c>
      <c r="J28" s="77">
        <f>Table14[[#This Row],[Jedinična cijena bez PDV-a]]*Table14[[#This Row],[Količina]]</f>
        <v>0</v>
      </c>
      <c r="K28" s="77">
        <f>+Table14[[#This Row],[Cijena s uključenim PDV-om]]-Table14[[#This Row],[Cijena bez PDV-a]]</f>
        <v>0</v>
      </c>
      <c r="L28" s="77">
        <f>Table14[[#This Row],[Jedinična cijena s uključenim PDV-om]]*Table14[[#This Row],[Količina]]</f>
        <v>0</v>
      </c>
      <c r="M28" s="41" t="s">
        <v>204</v>
      </c>
    </row>
    <row r="29" spans="1:13" ht="34.5" x14ac:dyDescent="0.25">
      <c r="A29" s="122" t="s">
        <v>136</v>
      </c>
      <c r="B29" s="122">
        <v>25</v>
      </c>
      <c r="C29" s="36" t="s">
        <v>21</v>
      </c>
      <c r="D29" s="36" t="s">
        <v>33</v>
      </c>
      <c r="E29" s="36" t="s">
        <v>74</v>
      </c>
      <c r="F29" s="36" t="s">
        <v>25</v>
      </c>
      <c r="G29" s="77"/>
      <c r="H29" s="77"/>
      <c r="I29" s="77">
        <v>100</v>
      </c>
      <c r="J29" s="77">
        <f>Table14[[#This Row],[Jedinična cijena bez PDV-a]]*Table14[[#This Row],[Količina]]</f>
        <v>0</v>
      </c>
      <c r="K29" s="77">
        <f>+Table14[[#This Row],[Cijena s uključenim PDV-om]]-Table14[[#This Row],[Cijena bez PDV-a]]</f>
        <v>0</v>
      </c>
      <c r="L29" s="77">
        <f>Table14[[#This Row],[Jedinična cijena s uključenim PDV-om]]*Table14[[#This Row],[Količina]]</f>
        <v>0</v>
      </c>
      <c r="M29" s="41" t="s">
        <v>89</v>
      </c>
    </row>
    <row r="30" spans="1:13" ht="357.75" customHeight="1" x14ac:dyDescent="0.25">
      <c r="A30" s="123" t="s">
        <v>136</v>
      </c>
      <c r="B30" s="123">
        <v>26</v>
      </c>
      <c r="C30" s="37" t="s">
        <v>21</v>
      </c>
      <c r="D30" s="37" t="s">
        <v>34</v>
      </c>
      <c r="E30" s="37" t="s">
        <v>40</v>
      </c>
      <c r="F30" s="37" t="s">
        <v>25</v>
      </c>
      <c r="G30" s="78"/>
      <c r="H30" s="78"/>
      <c r="I30" s="78">
        <v>100</v>
      </c>
      <c r="J30" s="78">
        <f>Table14[[#This Row],[Jedinična cijena bez PDV-a]]*Table14[[#This Row],[Količina]]</f>
        <v>0</v>
      </c>
      <c r="K30" s="78">
        <f>+Table14[[#This Row],[Cijena s uključenim PDV-om]]-Table14[[#This Row],[Cijena bez PDV-a]]</f>
        <v>0</v>
      </c>
      <c r="L30" s="78">
        <f>Table14[[#This Row],[Jedinična cijena s uključenim PDV-om]]*Table14[[#This Row],[Količina]]</f>
        <v>0</v>
      </c>
      <c r="M30" s="42" t="s">
        <v>200</v>
      </c>
    </row>
    <row r="31" spans="1:13" ht="86.25" x14ac:dyDescent="0.25">
      <c r="A31" s="123" t="s">
        <v>136</v>
      </c>
      <c r="B31" s="123">
        <v>27</v>
      </c>
      <c r="C31" s="37" t="s">
        <v>21</v>
      </c>
      <c r="D31" s="37" t="s">
        <v>34</v>
      </c>
      <c r="E31" s="37" t="s">
        <v>228</v>
      </c>
      <c r="F31" s="37" t="s">
        <v>25</v>
      </c>
      <c r="G31" s="78"/>
      <c r="H31" s="78"/>
      <c r="I31" s="78">
        <v>200</v>
      </c>
      <c r="J31" s="78">
        <f>Table14[[#This Row],[Jedinična cijena bez PDV-a]]*Table14[[#This Row],[Količina]]</f>
        <v>0</v>
      </c>
      <c r="K31" s="78">
        <f>+Table14[[#This Row],[Cijena s uključenim PDV-om]]-Table14[[#This Row],[Cijena bez PDV-a]]</f>
        <v>0</v>
      </c>
      <c r="L31" s="78">
        <f>Table14[[#This Row],[Jedinična cijena s uključenim PDV-om]]*Table14[[#This Row],[Količina]]</f>
        <v>0</v>
      </c>
      <c r="M31" s="42" t="s">
        <v>217</v>
      </c>
    </row>
    <row r="32" spans="1:13" ht="51.75" x14ac:dyDescent="0.25">
      <c r="A32" s="123" t="s">
        <v>136</v>
      </c>
      <c r="B32" s="123">
        <v>28</v>
      </c>
      <c r="C32" s="37" t="s">
        <v>21</v>
      </c>
      <c r="D32" s="37" t="s">
        <v>34</v>
      </c>
      <c r="E32" s="37" t="s">
        <v>227</v>
      </c>
      <c r="F32" s="37" t="s">
        <v>25</v>
      </c>
      <c r="G32" s="78"/>
      <c r="H32" s="78"/>
      <c r="I32" s="78">
        <v>200</v>
      </c>
      <c r="J32" s="78">
        <f>Table14[[#This Row],[Jedinična cijena bez PDV-a]]*Table14[[#This Row],[Količina]]</f>
        <v>0</v>
      </c>
      <c r="K32" s="78">
        <f>+Table14[[#This Row],[Cijena s uključenim PDV-om]]-Table14[[#This Row],[Cijena bez PDV-a]]</f>
        <v>0</v>
      </c>
      <c r="L32" s="78">
        <f>Table14[[#This Row],[Jedinična cijena s uključenim PDV-om]]*Table14[[#This Row],[Količina]]</f>
        <v>0</v>
      </c>
      <c r="M32" s="42" t="s">
        <v>221</v>
      </c>
    </row>
    <row r="33" spans="1:13" ht="51.75" x14ac:dyDescent="0.25">
      <c r="A33" s="123" t="s">
        <v>136</v>
      </c>
      <c r="B33" s="123">
        <v>29</v>
      </c>
      <c r="C33" s="37" t="s">
        <v>21</v>
      </c>
      <c r="D33" s="37" t="s">
        <v>34</v>
      </c>
      <c r="E33" s="37" t="s">
        <v>39</v>
      </c>
      <c r="F33" s="37" t="s">
        <v>25</v>
      </c>
      <c r="G33" s="78"/>
      <c r="H33" s="78"/>
      <c r="I33" s="78">
        <v>100</v>
      </c>
      <c r="J33" s="78">
        <f>Table14[[#This Row],[Jedinična cijena bez PDV-a]]*Table14[[#This Row],[Količina]]</f>
        <v>0</v>
      </c>
      <c r="K33" s="78">
        <f>+Table14[[#This Row],[Cijena s uključenim PDV-om]]-Table14[[#This Row],[Cijena bez PDV-a]]</f>
        <v>0</v>
      </c>
      <c r="L33" s="78">
        <f>Table14[[#This Row],[Jedinična cijena s uključenim PDV-om]]*Table14[[#This Row],[Količina]]</f>
        <v>0</v>
      </c>
      <c r="M33" s="42" t="s">
        <v>77</v>
      </c>
    </row>
    <row r="34" spans="1:13" ht="54" customHeight="1" x14ac:dyDescent="0.25">
      <c r="A34" s="123" t="s">
        <v>136</v>
      </c>
      <c r="B34" s="123">
        <v>30</v>
      </c>
      <c r="C34" s="37" t="s">
        <v>21</v>
      </c>
      <c r="D34" s="37" t="s">
        <v>34</v>
      </c>
      <c r="E34" s="37" t="s">
        <v>41</v>
      </c>
      <c r="F34" s="37" t="s">
        <v>25</v>
      </c>
      <c r="G34" s="78"/>
      <c r="H34" s="78"/>
      <c r="I34" s="78">
        <v>250</v>
      </c>
      <c r="J34" s="78">
        <f>Table14[[#This Row],[Jedinična cijena bez PDV-a]]*Table14[[#This Row],[Količina]]</f>
        <v>0</v>
      </c>
      <c r="K34" s="78">
        <f>+Table14[[#This Row],[Cijena s uključenim PDV-om]]-Table14[[#This Row],[Cijena bez PDV-a]]</f>
        <v>0</v>
      </c>
      <c r="L34" s="78">
        <f>Table14[[#This Row],[Jedinična cijena s uključenim PDV-om]]*Table14[[#This Row],[Količina]]</f>
        <v>0</v>
      </c>
      <c r="M34" s="42" t="s">
        <v>204</v>
      </c>
    </row>
    <row r="35" spans="1:13" ht="34.5" x14ac:dyDescent="0.25">
      <c r="A35" s="123" t="s">
        <v>136</v>
      </c>
      <c r="B35" s="123">
        <v>31</v>
      </c>
      <c r="C35" s="43" t="s">
        <v>21</v>
      </c>
      <c r="D35" s="43" t="s">
        <v>34</v>
      </c>
      <c r="E35" s="43" t="s">
        <v>74</v>
      </c>
      <c r="F35" s="43" t="s">
        <v>25</v>
      </c>
      <c r="G35" s="97"/>
      <c r="H35" s="97"/>
      <c r="I35" s="97">
        <v>100</v>
      </c>
      <c r="J35" s="97">
        <f>Table14[[#This Row],[Jedinična cijena bez PDV-a]]*Table14[[#This Row],[Količina]]</f>
        <v>0</v>
      </c>
      <c r="K35" s="97">
        <f>+Table14[[#This Row],[Cijena s uključenim PDV-om]]-Table14[[#This Row],[Cijena bez PDV-a]]</f>
        <v>0</v>
      </c>
      <c r="L35" s="97">
        <f>Table14[[#This Row],[Jedinična cijena s uključenim PDV-om]]*Table14[[#This Row],[Količina]]</f>
        <v>0</v>
      </c>
      <c r="M35" s="44" t="s">
        <v>89</v>
      </c>
    </row>
    <row r="36" spans="1:13" ht="371.25" customHeight="1" x14ac:dyDescent="0.25">
      <c r="A36" s="124" t="s">
        <v>136</v>
      </c>
      <c r="B36" s="124">
        <v>32</v>
      </c>
      <c r="C36" s="18" t="s">
        <v>142</v>
      </c>
      <c r="D36" s="18" t="s">
        <v>100</v>
      </c>
      <c r="E36" s="47" t="s">
        <v>40</v>
      </c>
      <c r="F36" s="47" t="s">
        <v>25</v>
      </c>
      <c r="G36" s="79"/>
      <c r="H36" s="79"/>
      <c r="I36" s="79">
        <v>40</v>
      </c>
      <c r="J36" s="79">
        <f>Table14[[#This Row],[Jedinična cijena bez PDV-a]]*Table14[[#This Row],[Količina]]</f>
        <v>0</v>
      </c>
      <c r="K36" s="101">
        <f>+Table14[[#This Row],[Cijena s uključenim PDV-om]]-Table14[[#This Row],[Cijena bez PDV-a]]</f>
        <v>0</v>
      </c>
      <c r="L36" s="101">
        <f>Table14[[#This Row],[Jedinična cijena s uključenim PDV-om]]*Table14[[#This Row],[Količina]]</f>
        <v>0</v>
      </c>
      <c r="M36" s="48" t="s">
        <v>201</v>
      </c>
    </row>
    <row r="37" spans="1:13" ht="23.25" x14ac:dyDescent="0.35">
      <c r="H37" s="210" t="s">
        <v>164</v>
      </c>
      <c r="I37" s="212"/>
      <c r="J37" s="90">
        <f>SUBTOTAL(109,Table14[Cijena bez PDV-a])</f>
        <v>0</v>
      </c>
      <c r="K37" s="90">
        <f>SUBTOTAL(109,Table14[Iznos PDV-a])</f>
        <v>0</v>
      </c>
      <c r="L37" s="90">
        <f>SUBTOTAL(109,Table14[Cijena s uključenim PDV-om])</f>
        <v>0</v>
      </c>
    </row>
    <row r="38" spans="1:13" x14ac:dyDescent="0.25">
      <c r="I38" s="71"/>
    </row>
  </sheetData>
  <sheetProtection algorithmName="SHA-512" hashValue="yunLBUY6shgWXrctZcNQZfNhuR9nvATeZYawwwh4SS/+VD7D/86GcBJNNqpbOfBNtV6KkuCxcLT7C9Pue4QqJw==" saltValue="2A7Zhl7wn4QYEmTz/m7j/A==" spinCount="100000" sheet="1" objects="1" scenarios="1"/>
  <protectedRanges>
    <protectedRange sqref="G5:H36" name="Range1"/>
  </protectedRanges>
  <mergeCells count="1">
    <mergeCell ref="H37:I37"/>
  </mergeCells>
  <pageMargins left="0.70866141732283472" right="0.70866141732283472" top="0.74803149606299213" bottom="0.74803149606299213" header="0.31496062992125984" footer="0.31496062992125984"/>
  <pageSetup paperSize="9" scale="43" fitToHeight="9" orientation="landscape" r:id="rId1"/>
  <headerFooter>
    <oddFooter>&amp;L&amp;8&amp;A&amp;R&amp;8&amp;P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"/>
  <sheetViews>
    <sheetView showGridLines="0" zoomScale="80" zoomScaleNormal="80" workbookViewId="0">
      <pane ySplit="4" topLeftCell="A5" activePane="bottomLeft" state="frozen"/>
      <selection pane="bottomLeft" activeCell="K50" sqref="K50"/>
    </sheetView>
  </sheetViews>
  <sheetFormatPr defaultRowHeight="15" x14ac:dyDescent="0.25"/>
  <cols>
    <col min="1" max="1" width="9" style="117" customWidth="1"/>
    <col min="2" max="2" width="6.5703125" style="117" customWidth="1"/>
    <col min="3" max="3" width="17.28515625" customWidth="1"/>
    <col min="4" max="4" width="13.28515625" customWidth="1"/>
    <col min="5" max="5" width="17.42578125" customWidth="1"/>
    <col min="6" max="6" width="10.42578125" customWidth="1"/>
    <col min="7" max="7" width="20.140625" style="71" customWidth="1"/>
    <col min="8" max="8" width="20.42578125" style="71" customWidth="1"/>
    <col min="9" max="9" width="19.28515625" style="71" customWidth="1"/>
    <col min="10" max="10" width="21.7109375" style="72" customWidth="1"/>
    <col min="11" max="11" width="20.5703125" style="72" customWidth="1"/>
    <col min="12" max="12" width="22.85546875" style="71" customWidth="1"/>
    <col min="13" max="13" width="135.5703125" customWidth="1"/>
  </cols>
  <sheetData>
    <row r="2" spans="1:13" ht="21" x14ac:dyDescent="0.35">
      <c r="A2" s="153" t="s">
        <v>112</v>
      </c>
      <c r="B2" s="138"/>
      <c r="C2" s="66"/>
      <c r="D2" s="66"/>
      <c r="E2" s="66"/>
      <c r="F2" s="66"/>
      <c r="G2" s="70"/>
      <c r="H2" s="70"/>
      <c r="I2" s="70"/>
      <c r="J2" s="88"/>
      <c r="K2" s="88"/>
      <c r="M2" s="67"/>
    </row>
    <row r="4" spans="1:13" s="162" customFormat="1" ht="69.75" customHeight="1" x14ac:dyDescent="0.25">
      <c r="A4" s="165" t="s">
        <v>127</v>
      </c>
      <c r="B4" s="157" t="s">
        <v>24</v>
      </c>
      <c r="C4" s="158" t="s">
        <v>59</v>
      </c>
      <c r="D4" s="158" t="s">
        <v>58</v>
      </c>
      <c r="E4" s="158" t="s">
        <v>0</v>
      </c>
      <c r="F4" s="166" t="s">
        <v>122</v>
      </c>
      <c r="G4" s="167" t="s">
        <v>126</v>
      </c>
      <c r="H4" s="167" t="s">
        <v>125</v>
      </c>
      <c r="I4" s="167" t="s">
        <v>1</v>
      </c>
      <c r="J4" s="167" t="s">
        <v>123</v>
      </c>
      <c r="K4" s="167" t="s">
        <v>197</v>
      </c>
      <c r="L4" s="167" t="s">
        <v>124</v>
      </c>
      <c r="M4" s="161" t="s">
        <v>141</v>
      </c>
    </row>
    <row r="5" spans="1:13" s="162" customFormat="1" ht="172.5" x14ac:dyDescent="0.25">
      <c r="A5" s="182" t="s">
        <v>137</v>
      </c>
      <c r="B5" s="193">
        <v>1</v>
      </c>
      <c r="C5" s="184" t="s">
        <v>143</v>
      </c>
      <c r="D5" s="184" t="s">
        <v>244</v>
      </c>
      <c r="E5" s="184" t="s">
        <v>48</v>
      </c>
      <c r="F5" s="184" t="s">
        <v>25</v>
      </c>
      <c r="G5" s="189"/>
      <c r="H5" s="189"/>
      <c r="I5" s="189">
        <v>40</v>
      </c>
      <c r="J5" s="189">
        <f>Table14898[[#This Row],[Jedinična cijena bez PDV-a]]*Table14898[[#This Row],[Količina]]</f>
        <v>0</v>
      </c>
      <c r="K5" s="194">
        <f>+Table14898[[#This Row],[Cijena s uključenim PDV-om]]-Table14898[[#This Row],[Cijena bez PDV-a]]</f>
        <v>0</v>
      </c>
      <c r="L5" s="194">
        <f>Table14898[[#This Row],[Jedinična cijena s uključenim PDV-om]]*Table14898[[#This Row],[Količina]]</f>
        <v>0</v>
      </c>
      <c r="M5" s="191" t="s">
        <v>243</v>
      </c>
    </row>
    <row r="6" spans="1:13" ht="361.5" customHeight="1" x14ac:dyDescent="0.25">
      <c r="A6" s="119" t="s">
        <v>137</v>
      </c>
      <c r="B6" s="119">
        <v>2</v>
      </c>
      <c r="C6" s="6" t="s">
        <v>47</v>
      </c>
      <c r="D6" s="6" t="s">
        <v>49</v>
      </c>
      <c r="E6" s="6" t="s">
        <v>50</v>
      </c>
      <c r="F6" s="6" t="s">
        <v>25</v>
      </c>
      <c r="G6" s="73"/>
      <c r="H6" s="73"/>
      <c r="I6" s="73">
        <v>100</v>
      </c>
      <c r="J6" s="73">
        <f>Table14898[[#This Row],[Jedinična cijena bez PDV-a]]*Table14898[[#This Row],[Količina]]</f>
        <v>0</v>
      </c>
      <c r="K6" s="93">
        <f>+Table14898[[#This Row],[Cijena s uključenim PDV-om]]-Table14898[[#This Row],[Cijena bez PDV-a]]</f>
        <v>0</v>
      </c>
      <c r="L6" s="93">
        <f>Table14898[[#This Row],[Jedinična cijena s uključenim PDV-om]]*Table14898[[#This Row],[Količina]]</f>
        <v>0</v>
      </c>
      <c r="M6" s="7" t="s">
        <v>202</v>
      </c>
    </row>
    <row r="7" spans="1:13" ht="189" customHeight="1" x14ac:dyDescent="0.25">
      <c r="A7" s="119" t="s">
        <v>137</v>
      </c>
      <c r="B7" s="119">
        <v>3</v>
      </c>
      <c r="C7" s="65" t="s">
        <v>143</v>
      </c>
      <c r="D7" s="5" t="s">
        <v>144</v>
      </c>
      <c r="E7" s="5" t="s">
        <v>48</v>
      </c>
      <c r="F7" s="5" t="s">
        <v>25</v>
      </c>
      <c r="G7" s="102"/>
      <c r="H7" s="102"/>
      <c r="I7" s="102">
        <v>100</v>
      </c>
      <c r="J7" s="102">
        <f>Table14898[[#This Row],[Jedinična cijena bez PDV-a]]*Table14898[[#This Row],[Količina]]</f>
        <v>0</v>
      </c>
      <c r="K7" s="102">
        <f>+Table14898[[#This Row],[Cijena s uključenim PDV-om]]-Table14898[[#This Row],[Cijena bez PDV-a]]</f>
        <v>0</v>
      </c>
      <c r="L7" s="102">
        <f>Table14898[[#This Row],[Jedinična cijena s uključenim PDV-om]]*Table14898[[#This Row],[Količina]]</f>
        <v>0</v>
      </c>
      <c r="M7" s="5" t="s">
        <v>193</v>
      </c>
    </row>
    <row r="8" spans="1:13" ht="198.75" customHeight="1" x14ac:dyDescent="0.25">
      <c r="A8" s="121" t="s">
        <v>137</v>
      </c>
      <c r="B8" s="121">
        <v>4</v>
      </c>
      <c r="C8" s="8" t="s">
        <v>55</v>
      </c>
      <c r="D8" s="8" t="s">
        <v>51</v>
      </c>
      <c r="E8" s="8" t="s">
        <v>48</v>
      </c>
      <c r="F8" s="8" t="s">
        <v>25</v>
      </c>
      <c r="G8" s="76"/>
      <c r="H8" s="76"/>
      <c r="I8" s="76">
        <v>100</v>
      </c>
      <c r="J8" s="76">
        <f>Table14898[[#This Row],[Jedinična cijena bez PDV-a]]*Table14898[[#This Row],[Količina]]</f>
        <v>0</v>
      </c>
      <c r="K8" s="76">
        <f>+Table14898[[#This Row],[Cijena s uključenim PDV-om]]-Table14898[[#This Row],[Cijena bez PDV-a]]</f>
        <v>0</v>
      </c>
      <c r="L8" s="94">
        <f>Table14898[[#This Row],[Jedinična cijena s uključenim PDV-om]]*Table14898[[#This Row],[Količina]]</f>
        <v>0</v>
      </c>
      <c r="M8" s="9" t="s">
        <v>203</v>
      </c>
    </row>
    <row r="9" spans="1:13" ht="195.75" customHeight="1" x14ac:dyDescent="0.25">
      <c r="A9" s="122" t="s">
        <v>137</v>
      </c>
      <c r="B9" s="122">
        <v>5</v>
      </c>
      <c r="C9" s="10" t="s">
        <v>88</v>
      </c>
      <c r="D9" s="10" t="s">
        <v>52</v>
      </c>
      <c r="E9" s="10" t="s">
        <v>48</v>
      </c>
      <c r="F9" s="10" t="s">
        <v>25</v>
      </c>
      <c r="G9" s="77"/>
      <c r="H9" s="77"/>
      <c r="I9" s="77">
        <v>100</v>
      </c>
      <c r="J9" s="77">
        <f>Table14898[[#This Row],[Jedinična cijena bez PDV-a]]*Table14898[[#This Row],[Količina]]</f>
        <v>0</v>
      </c>
      <c r="K9" s="77">
        <f>+Table14898[[#This Row],[Cijena s uključenim PDV-om]]-Table14898[[#This Row],[Cijena bez PDV-a]]</f>
        <v>0</v>
      </c>
      <c r="L9" s="95">
        <f>Table14898[[#This Row],[Jedinična cijena s uključenim PDV-om]]*Table14898[[#This Row],[Količina]]</f>
        <v>0</v>
      </c>
      <c r="M9" s="11" t="s">
        <v>194</v>
      </c>
    </row>
    <row r="10" spans="1:13" ht="409.5" customHeight="1" x14ac:dyDescent="0.25">
      <c r="A10" s="123" t="s">
        <v>137</v>
      </c>
      <c r="B10" s="123">
        <v>6</v>
      </c>
      <c r="C10" s="12" t="s">
        <v>54</v>
      </c>
      <c r="D10" s="12" t="s">
        <v>53</v>
      </c>
      <c r="E10" s="12" t="s">
        <v>50</v>
      </c>
      <c r="F10" s="12" t="s">
        <v>25</v>
      </c>
      <c r="G10" s="78"/>
      <c r="H10" s="78"/>
      <c r="I10" s="78">
        <v>100</v>
      </c>
      <c r="J10" s="78">
        <f>Table14898[[#This Row],[Jedinična cijena bez PDV-a]]*Table14898[[#This Row],[Količina]]</f>
        <v>0</v>
      </c>
      <c r="K10" s="78">
        <f>+Table14898[[#This Row],[Cijena s uključenim PDV-om]]-Table14898[[#This Row],[Cijena bez PDV-a]]</f>
        <v>0</v>
      </c>
      <c r="L10" s="96">
        <f>Table14898[[#This Row],[Jedinična cijena s uključenim PDV-om]]*Table14898[[#This Row],[Količina]]</f>
        <v>0</v>
      </c>
      <c r="M10" s="13" t="s">
        <v>195</v>
      </c>
    </row>
    <row r="11" spans="1:13" ht="58.5" customHeight="1" x14ac:dyDescent="0.25">
      <c r="A11" s="123" t="s">
        <v>137</v>
      </c>
      <c r="B11" s="152">
        <v>7</v>
      </c>
      <c r="C11" s="32" t="s">
        <v>54</v>
      </c>
      <c r="D11" s="32" t="s">
        <v>53</v>
      </c>
      <c r="E11" s="32" t="s">
        <v>35</v>
      </c>
      <c r="F11" s="32" t="s">
        <v>57</v>
      </c>
      <c r="G11" s="97"/>
      <c r="H11" s="97"/>
      <c r="I11" s="97">
        <v>1</v>
      </c>
      <c r="J11" s="97">
        <f>Table14898[[#This Row],[Jedinična cijena bez PDV-a]]*Table14898[[#This Row],[Količina]]</f>
        <v>0</v>
      </c>
      <c r="K11" s="97">
        <f>+Table14898[[#This Row],[Cijena s uključenim PDV-om]]-Table14898[[#This Row],[Cijena bez PDV-a]]</f>
        <v>0</v>
      </c>
      <c r="L11" s="97">
        <f>Table14898[[#This Row],[Jedinična cijena s uključenim PDV-om]]*Table14898[[#This Row],[Količina]]</f>
        <v>0</v>
      </c>
      <c r="M11" s="33"/>
    </row>
    <row r="12" spans="1:13" ht="221.25" customHeight="1" x14ac:dyDescent="0.25">
      <c r="A12" s="119" t="s">
        <v>137</v>
      </c>
      <c r="B12" s="119">
        <v>8</v>
      </c>
      <c r="C12" s="65" t="s">
        <v>143</v>
      </c>
      <c r="D12" s="5" t="s">
        <v>158</v>
      </c>
      <c r="E12" s="5" t="s">
        <v>48</v>
      </c>
      <c r="F12" s="5" t="s">
        <v>25</v>
      </c>
      <c r="G12" s="102"/>
      <c r="H12" s="102"/>
      <c r="I12" s="102">
        <v>40</v>
      </c>
      <c r="J12" s="103">
        <f>Table14898[[#This Row],[Jedinična cijena bez PDV-a]]*Table14898[[#This Row],[Količina]]</f>
        <v>0</v>
      </c>
      <c r="K12" s="102">
        <f>+Table14898[[#This Row],[Cijena s uključenim PDV-om]]-Table14898[[#This Row],[Cijena bez PDV-a]]</f>
        <v>0</v>
      </c>
      <c r="L12" s="102">
        <f>Table14898[[#This Row],[Jedinična cijena s uključenim PDV-om]]*Table14898[[#This Row],[Količina]]</f>
        <v>0</v>
      </c>
      <c r="M12" s="5" t="s">
        <v>230</v>
      </c>
    </row>
    <row r="13" spans="1:13" ht="23.45" customHeight="1" x14ac:dyDescent="0.35">
      <c r="H13" s="214" t="s">
        <v>164</v>
      </c>
      <c r="I13" s="215"/>
      <c r="J13" s="104">
        <f>SUBTOTAL(109,Table14898[Cijena bez PDV-a])</f>
        <v>0</v>
      </c>
      <c r="K13" s="104">
        <f>SUBTOTAL(109,Table14898[Iznos PDV-a])</f>
        <v>0</v>
      </c>
      <c r="L13" s="90">
        <f>SUBTOTAL(109,Table14898[Cijena s uključenim PDV-om])</f>
        <v>0</v>
      </c>
    </row>
  </sheetData>
  <sheetProtection algorithmName="SHA-512" hashValue="mXZSpWfxerel4IFJYxBvHPZ/32BVtocrF9J0uHHbskEh5nFylqhZ9PnJsDJsNfCFmMNMFHffKobdzNL6uWTBMw==" saltValue="NUzU5PPcJRl1yprRqv44bQ==" spinCount="100000" sheet="1" objects="1" scenarios="1"/>
  <protectedRanges>
    <protectedRange sqref="G5:H12" name="Range1"/>
  </protectedRanges>
  <mergeCells count="1">
    <mergeCell ref="H13:I13"/>
  </mergeCells>
  <pageMargins left="0.70866141732283472" right="0.70866141732283472" top="0.74803149606299213" bottom="0.74803149606299213" header="0.31496062992125984" footer="0.31496062992125984"/>
  <pageSetup paperSize="9" scale="39" fitToHeight="9" orientation="landscape" r:id="rId1"/>
  <headerFooter>
    <oddFooter>&amp;L&amp;8&amp;A&amp;R&amp;8&amp;P</oddFooter>
  </headerFooter>
  <ignoredErrors>
    <ignoredError sqref="L7 J7" unlockedFormula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showGridLines="0" zoomScale="80" zoomScaleNormal="80" workbookViewId="0">
      <pane xSplit="2" ySplit="4" topLeftCell="C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K70" sqref="K70"/>
    </sheetView>
  </sheetViews>
  <sheetFormatPr defaultRowHeight="15" x14ac:dyDescent="0.25"/>
  <cols>
    <col min="1" max="1" width="10" style="117" customWidth="1"/>
    <col min="2" max="2" width="8.85546875" style="117" customWidth="1"/>
    <col min="3" max="3" width="27" customWidth="1"/>
    <col min="4" max="4" width="23" customWidth="1"/>
    <col min="5" max="5" width="43" customWidth="1"/>
    <col min="6" max="6" width="11.5703125" customWidth="1"/>
    <col min="7" max="7" width="21.5703125" style="71" customWidth="1"/>
    <col min="8" max="8" width="20.42578125" style="71" customWidth="1"/>
    <col min="9" max="9" width="16.7109375" style="72" customWidth="1"/>
    <col min="10" max="10" width="22.42578125" style="71" customWidth="1"/>
    <col min="11" max="11" width="20.5703125" style="71" customWidth="1"/>
    <col min="12" max="12" width="21.7109375" style="71" customWidth="1"/>
    <col min="13" max="13" width="61.7109375" customWidth="1"/>
  </cols>
  <sheetData>
    <row r="2" spans="1:13" ht="21" x14ac:dyDescent="0.35">
      <c r="A2" s="153" t="s">
        <v>56</v>
      </c>
      <c r="B2" s="138"/>
      <c r="C2" s="66"/>
      <c r="D2" s="66"/>
      <c r="E2" s="66"/>
      <c r="F2" s="66"/>
      <c r="G2" s="70"/>
      <c r="H2" s="70"/>
      <c r="I2" s="71"/>
      <c r="M2" s="67"/>
    </row>
    <row r="4" spans="1:13" s="162" customFormat="1" ht="73.5" customHeight="1" x14ac:dyDescent="0.25">
      <c r="A4" s="165" t="s">
        <v>127</v>
      </c>
      <c r="B4" s="165" t="s">
        <v>24</v>
      </c>
      <c r="C4" s="166" t="s">
        <v>30</v>
      </c>
      <c r="D4" s="166" t="s">
        <v>29</v>
      </c>
      <c r="E4" s="166" t="s">
        <v>0</v>
      </c>
      <c r="F4" s="166" t="s">
        <v>122</v>
      </c>
      <c r="G4" s="167" t="s">
        <v>126</v>
      </c>
      <c r="H4" s="167" t="s">
        <v>125</v>
      </c>
      <c r="I4" s="167" t="s">
        <v>1</v>
      </c>
      <c r="J4" s="167" t="s">
        <v>123</v>
      </c>
      <c r="K4" s="167" t="s">
        <v>197</v>
      </c>
      <c r="L4" s="167" t="s">
        <v>124</v>
      </c>
      <c r="M4" s="168" t="s">
        <v>141</v>
      </c>
    </row>
    <row r="5" spans="1:13" s="162" customFormat="1" ht="138" x14ac:dyDescent="0.25">
      <c r="A5" s="182" t="s">
        <v>138</v>
      </c>
      <c r="B5" s="192">
        <v>1</v>
      </c>
      <c r="C5" s="184" t="s">
        <v>242</v>
      </c>
      <c r="D5" s="184" t="s">
        <v>239</v>
      </c>
      <c r="E5" s="184" t="s">
        <v>36</v>
      </c>
      <c r="F5" s="188" t="s">
        <v>190</v>
      </c>
      <c r="G5" s="189"/>
      <c r="H5" s="189"/>
      <c r="I5" s="189">
        <v>1</v>
      </c>
      <c r="J5" s="189">
        <f>Table4[[#This Row],[Jedinična cijena bez PDV-a]]*Table4[[#This Row],[Količina]]</f>
        <v>0</v>
      </c>
      <c r="K5" s="189">
        <f>+Table4[[#This Row],[Cijena s uključenim PDV-om]]-Table4[[#This Row],[Cijena bez PDV-a]]</f>
        <v>0</v>
      </c>
      <c r="L5" s="189">
        <f>Table4[[#This Row],[Jedinična cijena s uključenim PDV-om]]*Table4[[#This Row],[Količina]]</f>
        <v>0</v>
      </c>
      <c r="M5" s="191" t="s">
        <v>160</v>
      </c>
    </row>
    <row r="6" spans="1:13" s="162" customFormat="1" ht="103.5" x14ac:dyDescent="0.25">
      <c r="A6" s="182" t="s">
        <v>138</v>
      </c>
      <c r="B6" s="192">
        <v>2</v>
      </c>
      <c r="C6" s="184" t="s">
        <v>242</v>
      </c>
      <c r="D6" s="184" t="s">
        <v>239</v>
      </c>
      <c r="E6" s="184" t="s">
        <v>162</v>
      </c>
      <c r="F6" s="188" t="s">
        <v>191</v>
      </c>
      <c r="G6" s="189"/>
      <c r="H6" s="190"/>
      <c r="I6" s="190">
        <v>1</v>
      </c>
      <c r="J6" s="189">
        <f>Table4[[#This Row],[Jedinična cijena bez PDV-a]]*Table4[[#This Row],[Količina]]</f>
        <v>0</v>
      </c>
      <c r="K6" s="190">
        <f>+Table4[[#This Row],[Cijena s uključenim PDV-om]]-Table4[[#This Row],[Cijena bez PDV-a]]</f>
        <v>0</v>
      </c>
      <c r="L6" s="189">
        <f>Table4[[#This Row],[Jedinična cijena s uključenim PDV-om]]*Table4[[#This Row],[Količina]]</f>
        <v>0</v>
      </c>
      <c r="M6" s="191" t="s">
        <v>241</v>
      </c>
    </row>
    <row r="7" spans="1:13" ht="150" customHeight="1" x14ac:dyDescent="0.25">
      <c r="A7" s="136" t="s">
        <v>138</v>
      </c>
      <c r="B7" s="136">
        <v>3</v>
      </c>
      <c r="C7" s="22" t="s">
        <v>98</v>
      </c>
      <c r="D7" s="22" t="s">
        <v>31</v>
      </c>
      <c r="E7" s="22" t="s">
        <v>36</v>
      </c>
      <c r="F7" s="22" t="s">
        <v>190</v>
      </c>
      <c r="G7" s="82"/>
      <c r="H7" s="82"/>
      <c r="I7" s="82">
        <v>1</v>
      </c>
      <c r="J7" s="82">
        <f>Table4[[#This Row],[Jedinična cijena bez PDV-a]]*Table4[[#This Row],[Količina]]</f>
        <v>0</v>
      </c>
      <c r="K7" s="82">
        <f>+Table4[[#This Row],[Cijena s uključenim PDV-om]]-Table4[[#This Row],[Cijena bez PDV-a]]</f>
        <v>0</v>
      </c>
      <c r="L7" s="82">
        <f>Table4[[#This Row],[Jedinična cijena s uključenim PDV-om]]*Table4[[#This Row],[Količina]]</f>
        <v>0</v>
      </c>
      <c r="M7" s="26" t="s">
        <v>102</v>
      </c>
    </row>
    <row r="8" spans="1:13" ht="103.5" x14ac:dyDescent="0.25">
      <c r="A8" s="136" t="s">
        <v>138</v>
      </c>
      <c r="B8" s="126">
        <v>4</v>
      </c>
      <c r="C8" s="22" t="s">
        <v>98</v>
      </c>
      <c r="D8" s="22" t="s">
        <v>31</v>
      </c>
      <c r="E8" s="22" t="s">
        <v>91</v>
      </c>
      <c r="F8" s="22" t="s">
        <v>191</v>
      </c>
      <c r="G8" s="82"/>
      <c r="H8" s="82"/>
      <c r="I8" s="82">
        <v>1</v>
      </c>
      <c r="J8" s="82">
        <f>Table4[[#This Row],[Jedinična cijena bez PDV-a]]*Table4[[#This Row],[Količina]]</f>
        <v>0</v>
      </c>
      <c r="K8" s="82">
        <f>+Table4[[#This Row],[Cijena s uključenim PDV-om]]-Table4[[#This Row],[Cijena bez PDV-a]]</f>
        <v>0</v>
      </c>
      <c r="L8" s="82">
        <f>Table4[[#This Row],[Jedinična cijena s uključenim PDV-om]]*Table4[[#This Row],[Količina]]</f>
        <v>0</v>
      </c>
      <c r="M8" s="26" t="s">
        <v>94</v>
      </c>
    </row>
    <row r="9" spans="1:13" ht="145.5" customHeight="1" x14ac:dyDescent="0.25">
      <c r="A9" s="148" t="s">
        <v>138</v>
      </c>
      <c r="B9" s="148">
        <v>5</v>
      </c>
      <c r="C9" s="49" t="s">
        <v>142</v>
      </c>
      <c r="D9" s="49" t="s">
        <v>99</v>
      </c>
      <c r="E9" s="49" t="s">
        <v>36</v>
      </c>
      <c r="F9" s="49" t="s">
        <v>190</v>
      </c>
      <c r="G9" s="100"/>
      <c r="H9" s="100"/>
      <c r="I9" s="100">
        <v>1</v>
      </c>
      <c r="J9" s="100">
        <f>Table4[[#This Row],[Jedinična cijena bez PDV-a]]*Table4[[#This Row],[Količina]]</f>
        <v>0</v>
      </c>
      <c r="K9" s="100">
        <f>+Table4[[#This Row],[Cijena s uključenim PDV-om]]-Table4[[#This Row],[Cijena bez PDV-a]]</f>
        <v>0</v>
      </c>
      <c r="L9" s="100">
        <f>Table4[[#This Row],[Jedinična cijena s uključenim PDV-om]]*Table4[[#This Row],[Količina]]</f>
        <v>0</v>
      </c>
      <c r="M9" s="50" t="s">
        <v>102</v>
      </c>
    </row>
    <row r="10" spans="1:13" ht="103.5" x14ac:dyDescent="0.25">
      <c r="A10" s="148" t="s">
        <v>138</v>
      </c>
      <c r="B10" s="149">
        <v>6</v>
      </c>
      <c r="C10" s="49" t="s">
        <v>142</v>
      </c>
      <c r="D10" s="49" t="s">
        <v>99</v>
      </c>
      <c r="E10" s="49" t="s">
        <v>91</v>
      </c>
      <c r="F10" s="49" t="s">
        <v>191</v>
      </c>
      <c r="G10" s="100"/>
      <c r="H10" s="100"/>
      <c r="I10" s="100">
        <v>1</v>
      </c>
      <c r="J10" s="100">
        <f>Table4[[#This Row],[Jedinična cijena bez PDV-a]]*Table4[[#This Row],[Količina]]</f>
        <v>0</v>
      </c>
      <c r="K10" s="100">
        <f>+Table4[[#This Row],[Cijena s uključenim PDV-om]]-Table4[[#This Row],[Cijena bez PDV-a]]</f>
        <v>0</v>
      </c>
      <c r="L10" s="100">
        <f>Table4[[#This Row],[Jedinična cijena s uključenim PDV-om]]*Table4[[#This Row],[Količina]]</f>
        <v>0</v>
      </c>
      <c r="M10" s="50" t="s">
        <v>145</v>
      </c>
    </row>
    <row r="11" spans="1:13" ht="153" customHeight="1" x14ac:dyDescent="0.25">
      <c r="A11" s="128" t="s">
        <v>138</v>
      </c>
      <c r="B11" s="128">
        <v>7</v>
      </c>
      <c r="C11" s="23" t="s">
        <v>20</v>
      </c>
      <c r="D11" s="23" t="s">
        <v>32</v>
      </c>
      <c r="E11" s="23" t="s">
        <v>36</v>
      </c>
      <c r="F11" s="23" t="s">
        <v>190</v>
      </c>
      <c r="G11" s="83"/>
      <c r="H11" s="83"/>
      <c r="I11" s="83">
        <v>1</v>
      </c>
      <c r="J11" s="83">
        <f>Table4[[#This Row],[Jedinična cijena bez PDV-a]]*Table4[[#This Row],[Količina]]</f>
        <v>0</v>
      </c>
      <c r="K11" s="83">
        <f>+Table4[[#This Row],[Cijena s uključenim PDV-om]]-Table4[[#This Row],[Cijena bez PDV-a]]</f>
        <v>0</v>
      </c>
      <c r="L11" s="83">
        <f>Table4[[#This Row],[Jedinična cijena s uključenim PDV-om]]*Table4[[#This Row],[Količina]]</f>
        <v>0</v>
      </c>
      <c r="M11" s="27" t="s">
        <v>102</v>
      </c>
    </row>
    <row r="12" spans="1:13" ht="103.5" x14ac:dyDescent="0.25">
      <c r="A12" s="128" t="s">
        <v>138</v>
      </c>
      <c r="B12" s="128">
        <v>8</v>
      </c>
      <c r="C12" s="23" t="s">
        <v>20</v>
      </c>
      <c r="D12" s="23" t="s">
        <v>32</v>
      </c>
      <c r="E12" s="23" t="s">
        <v>86</v>
      </c>
      <c r="F12" s="23" t="s">
        <v>192</v>
      </c>
      <c r="G12" s="83"/>
      <c r="H12" s="83"/>
      <c r="I12" s="83">
        <v>6</v>
      </c>
      <c r="J12" s="83">
        <f>Table4[[#This Row],[Jedinična cijena bez PDV-a]]*Table4[[#This Row],[Količina]]</f>
        <v>0</v>
      </c>
      <c r="K12" s="83">
        <f>+Table4[[#This Row],[Cijena s uključenim PDV-om]]-Table4[[#This Row],[Cijena bez PDV-a]]</f>
        <v>0</v>
      </c>
      <c r="L12" s="83">
        <f>Table4[[#This Row],[Jedinična cijena s uključenim PDV-om]]*Table4[[#This Row],[Količina]]</f>
        <v>0</v>
      </c>
      <c r="M12" s="45" t="s">
        <v>231</v>
      </c>
    </row>
    <row r="13" spans="1:13" ht="109.5" customHeight="1" x14ac:dyDescent="0.25">
      <c r="A13" s="128" t="s">
        <v>138</v>
      </c>
      <c r="B13" s="128">
        <v>9</v>
      </c>
      <c r="C13" s="23" t="s">
        <v>20</v>
      </c>
      <c r="D13" s="23" t="s">
        <v>32</v>
      </c>
      <c r="E13" s="23" t="s">
        <v>92</v>
      </c>
      <c r="F13" s="23" t="s">
        <v>191</v>
      </c>
      <c r="G13" s="83"/>
      <c r="H13" s="83"/>
      <c r="I13" s="83">
        <v>1</v>
      </c>
      <c r="J13" s="83">
        <f>Table4[[#This Row],[Jedinična cijena bez PDV-a]]*Table4[[#This Row],[Količina]]</f>
        <v>0</v>
      </c>
      <c r="K13" s="83">
        <f>+Table4[[#This Row],[Cijena s uključenim PDV-om]]-Table4[[#This Row],[Cijena bez PDV-a]]</f>
        <v>0</v>
      </c>
      <c r="L13" s="83">
        <f>Table4[[#This Row],[Jedinična cijena s uključenim PDV-om]]*Table4[[#This Row],[Količina]]</f>
        <v>0</v>
      </c>
      <c r="M13" s="45" t="s">
        <v>163</v>
      </c>
    </row>
    <row r="14" spans="1:13" ht="147.75" customHeight="1" x14ac:dyDescent="0.25">
      <c r="A14" s="143" t="s">
        <v>138</v>
      </c>
      <c r="B14" s="143">
        <v>10</v>
      </c>
      <c r="C14" s="24" t="s">
        <v>21</v>
      </c>
      <c r="D14" s="24" t="s">
        <v>33</v>
      </c>
      <c r="E14" s="24" t="s">
        <v>36</v>
      </c>
      <c r="F14" s="24" t="s">
        <v>190</v>
      </c>
      <c r="G14" s="84"/>
      <c r="H14" s="84"/>
      <c r="I14" s="84">
        <v>1</v>
      </c>
      <c r="J14" s="84">
        <f>Table4[[#This Row],[Jedinična cijena bez PDV-a]]*Table4[[#This Row],[Količina]]</f>
        <v>0</v>
      </c>
      <c r="K14" s="84">
        <f>+Table4[[#This Row],[Cijena s uključenim PDV-om]]-Table4[[#This Row],[Cijena bez PDV-a]]</f>
        <v>0</v>
      </c>
      <c r="L14" s="84">
        <f>Table4[[#This Row],[Jedinična cijena s uključenim PDV-om]]*Table4[[#This Row],[Količina]]</f>
        <v>0</v>
      </c>
      <c r="M14" s="28" t="s">
        <v>102</v>
      </c>
    </row>
    <row r="15" spans="1:13" ht="106.5" customHeight="1" x14ac:dyDescent="0.25">
      <c r="A15" s="143" t="s">
        <v>138</v>
      </c>
      <c r="B15" s="143">
        <v>11</v>
      </c>
      <c r="C15" s="24" t="s">
        <v>21</v>
      </c>
      <c r="D15" s="24" t="s">
        <v>33</v>
      </c>
      <c r="E15" s="24" t="s">
        <v>93</v>
      </c>
      <c r="F15" s="24" t="s">
        <v>191</v>
      </c>
      <c r="G15" s="84"/>
      <c r="H15" s="84"/>
      <c r="I15" s="84">
        <v>1</v>
      </c>
      <c r="J15" s="84">
        <f>Table4[[#This Row],[Jedinična cijena bez PDV-a]]*Table4[[#This Row],[Količina]]</f>
        <v>0</v>
      </c>
      <c r="K15" s="84">
        <f>+Table4[[#This Row],[Cijena s uključenim PDV-om]]-Table4[[#This Row],[Cijena bez PDV-a]]</f>
        <v>0</v>
      </c>
      <c r="L15" s="84">
        <f>Table4[[#This Row],[Jedinična cijena s uključenim PDV-om]]*Table4[[#This Row],[Količina]]</f>
        <v>0</v>
      </c>
      <c r="M15" s="28" t="s">
        <v>95</v>
      </c>
    </row>
    <row r="16" spans="1:13" ht="156" customHeight="1" x14ac:dyDescent="0.25">
      <c r="A16" s="145" t="s">
        <v>138</v>
      </c>
      <c r="B16" s="145">
        <v>12</v>
      </c>
      <c r="C16" s="25" t="s">
        <v>21</v>
      </c>
      <c r="D16" s="25" t="s">
        <v>34</v>
      </c>
      <c r="E16" s="25" t="s">
        <v>36</v>
      </c>
      <c r="F16" s="25" t="s">
        <v>190</v>
      </c>
      <c r="G16" s="85"/>
      <c r="H16" s="85"/>
      <c r="I16" s="85">
        <v>1</v>
      </c>
      <c r="J16" s="85">
        <f>Table4[[#This Row],[Jedinična cijena bez PDV-a]]*Table4[[#This Row],[Količina]]</f>
        <v>0</v>
      </c>
      <c r="K16" s="85">
        <f>+Table4[[#This Row],[Cijena s uključenim PDV-om]]-Table4[[#This Row],[Cijena bez PDV-a]]</f>
        <v>0</v>
      </c>
      <c r="L16" s="85">
        <f>Table4[[#This Row],[Jedinična cijena s uključenim PDV-om]]*Table4[[#This Row],[Količina]]</f>
        <v>0</v>
      </c>
      <c r="M16" s="29" t="s">
        <v>102</v>
      </c>
    </row>
    <row r="17" spans="1:13" ht="103.5" x14ac:dyDescent="0.25">
      <c r="A17" s="145" t="s">
        <v>138</v>
      </c>
      <c r="B17" s="145">
        <v>13</v>
      </c>
      <c r="C17" s="25" t="s">
        <v>21</v>
      </c>
      <c r="D17" s="25" t="s">
        <v>34</v>
      </c>
      <c r="E17" s="25" t="s">
        <v>93</v>
      </c>
      <c r="F17" s="25" t="s">
        <v>191</v>
      </c>
      <c r="G17" s="85"/>
      <c r="H17" s="85"/>
      <c r="I17" s="85">
        <v>1</v>
      </c>
      <c r="J17" s="85">
        <f>Table4[[#This Row],[Jedinična cijena bez PDV-a]]*Table4[[#This Row],[Količina]]</f>
        <v>0</v>
      </c>
      <c r="K17" s="85">
        <f>+Table4[[#This Row],[Cijena s uključenim PDV-om]]-Table4[[#This Row],[Cijena bez PDV-a]]</f>
        <v>0</v>
      </c>
      <c r="L17" s="85">
        <f>Table4[[#This Row],[Jedinična cijena s uključenim PDV-om]]*Table4[[#This Row],[Količina]]</f>
        <v>0</v>
      </c>
      <c r="M17" s="29" t="s">
        <v>96</v>
      </c>
    </row>
    <row r="18" spans="1:13" ht="258.75" x14ac:dyDescent="0.25">
      <c r="A18" s="145" t="s">
        <v>138</v>
      </c>
      <c r="B18" s="150">
        <v>14</v>
      </c>
      <c r="C18" s="30" t="s">
        <v>21</v>
      </c>
      <c r="D18" s="30" t="s">
        <v>34</v>
      </c>
      <c r="E18" s="30" t="s">
        <v>113</v>
      </c>
      <c r="F18" s="30" t="s">
        <v>90</v>
      </c>
      <c r="G18" s="105"/>
      <c r="H18" s="105"/>
      <c r="I18" s="105">
        <v>1</v>
      </c>
      <c r="J18" s="105">
        <f>Table4[[#This Row],[Jedinična cijena bez PDV-a]]*Table4[[#This Row],[Količina]]</f>
        <v>0</v>
      </c>
      <c r="K18" s="105">
        <f>+Table4[[#This Row],[Cijena s uključenim PDV-om]]-Table4[[#This Row],[Cijena bez PDV-a]]</f>
        <v>0</v>
      </c>
      <c r="L18" s="105">
        <f>Table4[[#This Row],[Jedinična cijena s uključenim PDV-om]]*Table4[[#This Row],[Količina]]</f>
        <v>0</v>
      </c>
      <c r="M18" s="31" t="s">
        <v>174</v>
      </c>
    </row>
    <row r="19" spans="1:13" ht="149.25" customHeight="1" x14ac:dyDescent="0.25">
      <c r="A19" s="151" t="s">
        <v>138</v>
      </c>
      <c r="B19" s="151">
        <v>15</v>
      </c>
      <c r="C19" s="18" t="s">
        <v>142</v>
      </c>
      <c r="D19" s="18" t="s">
        <v>159</v>
      </c>
      <c r="E19" s="18" t="s">
        <v>36</v>
      </c>
      <c r="F19" s="18" t="s">
        <v>190</v>
      </c>
      <c r="G19" s="79"/>
      <c r="H19" s="79"/>
      <c r="I19" s="79">
        <v>1</v>
      </c>
      <c r="J19" s="79">
        <f>Table4[[#This Row],[Jedinična cijena bez PDV-a]]*Table4[[#This Row],[Količina]]</f>
        <v>0</v>
      </c>
      <c r="K19" s="79">
        <f>+Table4[[#This Row],[Cijena s uključenim PDV-om]]-Table4[[#This Row],[Cijena bez PDV-a]]</f>
        <v>0</v>
      </c>
      <c r="L19" s="79">
        <f>Table4[[#This Row],[Jedinična cijena s uključenim PDV-om]]*Table4[[#This Row],[Količina]]</f>
        <v>0</v>
      </c>
      <c r="M19" s="19" t="s">
        <v>160</v>
      </c>
    </row>
    <row r="20" spans="1:13" ht="106.5" customHeight="1" x14ac:dyDescent="0.25">
      <c r="A20" s="151" t="s">
        <v>138</v>
      </c>
      <c r="B20" s="141">
        <v>16</v>
      </c>
      <c r="C20" s="18" t="s">
        <v>142</v>
      </c>
      <c r="D20" s="18" t="s">
        <v>159</v>
      </c>
      <c r="E20" s="18" t="s">
        <v>162</v>
      </c>
      <c r="F20" s="18" t="s">
        <v>191</v>
      </c>
      <c r="G20" s="79"/>
      <c r="H20" s="79"/>
      <c r="I20" s="79">
        <v>1</v>
      </c>
      <c r="J20" s="79">
        <f>Table4[[#This Row],[Jedinična cijena bez PDV-a]]*Table4[[#This Row],[Količina]]</f>
        <v>0</v>
      </c>
      <c r="K20" s="79">
        <f>+Table4[[#This Row],[Cijena s uključenim PDV-om]]-Table4[[#This Row],[Cijena bez PDV-a]]</f>
        <v>0</v>
      </c>
      <c r="L20" s="79">
        <f>Table4[[#This Row],[Jedinična cijena s uključenim PDV-om]]*Table4[[#This Row],[Količina]]</f>
        <v>0</v>
      </c>
      <c r="M20" s="19" t="s">
        <v>161</v>
      </c>
    </row>
    <row r="21" spans="1:13" ht="23.25" x14ac:dyDescent="0.35">
      <c r="B21" s="146"/>
      <c r="H21" s="89" t="s">
        <v>164</v>
      </c>
      <c r="I21" s="89"/>
      <c r="J21" s="90">
        <f>SUBTOTAL(109,Table4[Cijena bez PDV-a])</f>
        <v>0</v>
      </c>
      <c r="K21" s="90">
        <f>SUBTOTAL(109,Table4[Iznos PDV-a])</f>
        <v>0</v>
      </c>
      <c r="L21" s="90">
        <f>SUBTOTAL(109,Table4[Cijena s uključenim PDV-om])</f>
        <v>0</v>
      </c>
    </row>
    <row r="22" spans="1:13" x14ac:dyDescent="0.25">
      <c r="B22" s="147"/>
    </row>
    <row r="23" spans="1:13" x14ac:dyDescent="0.25">
      <c r="B23" s="147"/>
    </row>
  </sheetData>
  <sheetProtection sheet="1" objects="1" scenarios="1"/>
  <protectedRanges>
    <protectedRange sqref="G5:H20" name="Range1"/>
  </protectedRange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"/>
  <sheetViews>
    <sheetView showGridLines="0" zoomScale="80" zoomScaleNormal="80" workbookViewId="0">
      <pane ySplit="4" topLeftCell="A5" activePane="bottomLeft" state="frozen"/>
      <selection pane="bottomLeft" activeCell="K46" sqref="K46"/>
    </sheetView>
  </sheetViews>
  <sheetFormatPr defaultRowHeight="15" x14ac:dyDescent="0.25"/>
  <cols>
    <col min="1" max="1" width="8.7109375" style="117" customWidth="1"/>
    <col min="2" max="2" width="6.7109375" style="117" customWidth="1"/>
    <col min="3" max="3" width="19.28515625" customWidth="1"/>
    <col min="4" max="4" width="24.85546875" customWidth="1"/>
    <col min="5" max="5" width="48.5703125" customWidth="1"/>
    <col min="6" max="6" width="10.85546875" customWidth="1"/>
    <col min="7" max="7" width="20.85546875" style="107" customWidth="1"/>
    <col min="8" max="8" width="20.7109375" style="107" customWidth="1"/>
    <col min="9" max="9" width="17" style="107" customWidth="1"/>
    <col min="10" max="11" width="23.28515625" style="107" customWidth="1"/>
    <col min="12" max="12" width="23.28515625" style="116" customWidth="1"/>
  </cols>
  <sheetData>
    <row r="2" spans="1:12" ht="21" x14ac:dyDescent="0.35">
      <c r="A2" s="153" t="s">
        <v>139</v>
      </c>
      <c r="B2" s="138"/>
      <c r="C2" s="66"/>
      <c r="D2" s="66"/>
      <c r="E2" s="66"/>
      <c r="F2" s="66"/>
      <c r="G2" s="106"/>
      <c r="H2" s="106"/>
      <c r="I2" s="106"/>
      <c r="J2" s="106"/>
      <c r="K2" s="106"/>
      <c r="L2" s="107"/>
    </row>
    <row r="4" spans="1:12" s="162" customFormat="1" ht="57.6" customHeight="1" x14ac:dyDescent="0.25">
      <c r="A4" s="165" t="s">
        <v>127</v>
      </c>
      <c r="B4" s="165" t="s">
        <v>24</v>
      </c>
      <c r="C4" s="166" t="s">
        <v>30</v>
      </c>
      <c r="D4" s="166" t="s">
        <v>29</v>
      </c>
      <c r="E4" s="166" t="s">
        <v>0</v>
      </c>
      <c r="F4" s="166" t="s">
        <v>122</v>
      </c>
      <c r="G4" s="167" t="s">
        <v>126</v>
      </c>
      <c r="H4" s="167" t="s">
        <v>125</v>
      </c>
      <c r="I4" s="167" t="s">
        <v>1</v>
      </c>
      <c r="J4" s="167" t="s">
        <v>123</v>
      </c>
      <c r="K4" s="167" t="s">
        <v>197</v>
      </c>
      <c r="L4" s="167" t="s">
        <v>124</v>
      </c>
    </row>
    <row r="5" spans="1:12" s="162" customFormat="1" ht="57.6" customHeight="1" x14ac:dyDescent="0.25">
      <c r="A5" s="182" t="s">
        <v>140</v>
      </c>
      <c r="B5" s="183">
        <v>1</v>
      </c>
      <c r="C5" s="184" t="s">
        <v>73</v>
      </c>
      <c r="D5" s="184" t="s">
        <v>239</v>
      </c>
      <c r="E5" s="184" t="s">
        <v>240</v>
      </c>
      <c r="F5" s="185" t="s">
        <v>196</v>
      </c>
      <c r="G5" s="187"/>
      <c r="H5" s="187"/>
      <c r="I5" s="186">
        <v>1</v>
      </c>
      <c r="J5" s="186">
        <f>Table43[[#This Row],[Jedinična cijena bez PDV-a]]*Table43[[#This Row],[Količina]]</f>
        <v>0</v>
      </c>
      <c r="K5" s="187">
        <f>+Table43[[#This Row],[Cijena s uključenim PDV-om]]-Table43[[#This Row],[Cijena bez PDV-a]]</f>
        <v>0</v>
      </c>
      <c r="L5" s="186">
        <f>Table43[[#This Row],[Jedinična cijena s uključenim PDV-om]]*Table43[[#This Row],[Količina]]</f>
        <v>0</v>
      </c>
    </row>
    <row r="6" spans="1:12" ht="51.75" x14ac:dyDescent="0.25">
      <c r="A6" s="126" t="s">
        <v>140</v>
      </c>
      <c r="B6" s="126">
        <v>2</v>
      </c>
      <c r="C6" s="22" t="s">
        <v>73</v>
      </c>
      <c r="D6" s="22" t="s">
        <v>31</v>
      </c>
      <c r="E6" s="22" t="s">
        <v>130</v>
      </c>
      <c r="F6" s="58" t="s">
        <v>196</v>
      </c>
      <c r="G6" s="108"/>
      <c r="H6" s="108"/>
      <c r="I6" s="108">
        <v>1</v>
      </c>
      <c r="J6" s="108">
        <f>Table43[[#This Row],[Jedinična cijena bez PDV-a]]*Table43[[#This Row],[Količina]]</f>
        <v>0</v>
      </c>
      <c r="K6" s="108">
        <f>+Table43[[#This Row],[Cijena s uključenim PDV-om]]-Table43[[#This Row],[Cijena bez PDV-a]]</f>
        <v>0</v>
      </c>
      <c r="L6" s="108">
        <f>Table43[[#This Row],[Jedinična cijena s uključenim PDV-om]]*Table43[[#This Row],[Količina]]</f>
        <v>0</v>
      </c>
    </row>
    <row r="7" spans="1:12" ht="120.75" x14ac:dyDescent="0.25">
      <c r="A7" s="140" t="s">
        <v>140</v>
      </c>
      <c r="B7" s="144">
        <v>3</v>
      </c>
      <c r="C7" s="14" t="s">
        <v>73</v>
      </c>
      <c r="D7" s="14" t="s">
        <v>99</v>
      </c>
      <c r="E7" s="14" t="s">
        <v>209</v>
      </c>
      <c r="F7" s="52" t="s">
        <v>196</v>
      </c>
      <c r="G7" s="109"/>
      <c r="H7" s="109"/>
      <c r="I7" s="109">
        <v>1</v>
      </c>
      <c r="J7" s="109">
        <f>Table43[[#This Row],[Jedinična cijena bez PDV-a]]*Table43[[#This Row],[Količina]]</f>
        <v>0</v>
      </c>
      <c r="K7" s="109">
        <f>+Table43[[#This Row],[Cijena s uključenim PDV-om]]-Table43[[#This Row],[Cijena bez PDV-a]]</f>
        <v>0</v>
      </c>
      <c r="L7" s="109">
        <f>Table43[[#This Row],[Jedinična cijena s uključenim PDV-om]]*Table43[[#This Row],[Količina]]</f>
        <v>0</v>
      </c>
    </row>
    <row r="8" spans="1:12" ht="51.75" x14ac:dyDescent="0.25">
      <c r="A8" s="128" t="s">
        <v>140</v>
      </c>
      <c r="B8" s="128">
        <v>4</v>
      </c>
      <c r="C8" s="23" t="s">
        <v>37</v>
      </c>
      <c r="D8" s="23" t="s">
        <v>32</v>
      </c>
      <c r="E8" s="23" t="s">
        <v>131</v>
      </c>
      <c r="F8" s="59" t="s">
        <v>196</v>
      </c>
      <c r="G8" s="110"/>
      <c r="H8" s="110"/>
      <c r="I8" s="110">
        <v>1</v>
      </c>
      <c r="J8" s="110">
        <f>Table43[[#This Row],[Jedinična cijena bez PDV-a]]*Table43[[#This Row],[Količina]]</f>
        <v>0</v>
      </c>
      <c r="K8" s="110">
        <f>+Table43[[#This Row],[Cijena s uključenim PDV-om]]-Table43[[#This Row],[Cijena bez PDV-a]]</f>
        <v>0</v>
      </c>
      <c r="L8" s="110">
        <f>Table43[[#This Row],[Jedinična cijena s uključenim PDV-om]]*Table43[[#This Row],[Količina]]</f>
        <v>0</v>
      </c>
    </row>
    <row r="9" spans="1:12" ht="51.75" x14ac:dyDescent="0.25">
      <c r="A9" s="143" t="s">
        <v>140</v>
      </c>
      <c r="B9" s="143">
        <v>5</v>
      </c>
      <c r="C9" s="24" t="s">
        <v>72</v>
      </c>
      <c r="D9" s="24" t="s">
        <v>33</v>
      </c>
      <c r="E9" s="24" t="s">
        <v>133</v>
      </c>
      <c r="F9" s="60" t="s">
        <v>196</v>
      </c>
      <c r="G9" s="111"/>
      <c r="H9" s="111"/>
      <c r="I9" s="111">
        <v>1</v>
      </c>
      <c r="J9" s="111">
        <f>Table43[[#This Row],[Jedinična cijena bez PDV-a]]*Table43[[#This Row],[Količina]]</f>
        <v>0</v>
      </c>
      <c r="K9" s="111">
        <f>+Table43[[#This Row],[Cijena s uključenim PDV-om]]-Table43[[#This Row],[Cijena bez PDV-a]]</f>
        <v>0</v>
      </c>
      <c r="L9" s="111">
        <f>Table43[[#This Row],[Jedinična cijena s uključenim PDV-om]]*Table43[[#This Row],[Količina]]</f>
        <v>0</v>
      </c>
    </row>
    <row r="10" spans="1:12" ht="51.75" x14ac:dyDescent="0.25">
      <c r="A10" s="145" t="s">
        <v>140</v>
      </c>
      <c r="B10" s="145">
        <v>6</v>
      </c>
      <c r="C10" s="25" t="s">
        <v>72</v>
      </c>
      <c r="D10" s="25" t="s">
        <v>34</v>
      </c>
      <c r="E10" s="25" t="s">
        <v>132</v>
      </c>
      <c r="F10" s="61" t="s">
        <v>196</v>
      </c>
      <c r="G10" s="112"/>
      <c r="H10" s="112"/>
      <c r="I10" s="112">
        <v>1</v>
      </c>
      <c r="J10" s="112">
        <f>Table43[[#This Row],[Jedinična cijena bez PDV-a]]*Table43[[#This Row],[Količina]]</f>
        <v>0</v>
      </c>
      <c r="K10" s="112">
        <f>+Table43[[#This Row],[Cijena s uključenim PDV-om]]-Table43[[#This Row],[Cijena bez PDV-a]]</f>
        <v>0</v>
      </c>
      <c r="L10" s="112">
        <f>Table43[[#This Row],[Jedinična cijena s uključenim PDV-om]]*Table43[[#This Row],[Količina]]</f>
        <v>0</v>
      </c>
    </row>
    <row r="11" spans="1:12" ht="120.75" x14ac:dyDescent="0.25">
      <c r="A11" s="142" t="s">
        <v>140</v>
      </c>
      <c r="B11" s="142">
        <v>7</v>
      </c>
      <c r="C11" s="20" t="s">
        <v>73</v>
      </c>
      <c r="D11" s="20" t="s">
        <v>100</v>
      </c>
      <c r="E11" s="20" t="s">
        <v>210</v>
      </c>
      <c r="F11" s="57" t="s">
        <v>196</v>
      </c>
      <c r="G11" s="113"/>
      <c r="H11" s="113"/>
      <c r="I11" s="113">
        <v>1</v>
      </c>
      <c r="J11" s="113">
        <f>Table43[[#This Row],[Jedinična cijena bez PDV-a]]*Table43[[#This Row],[Količina]]</f>
        <v>0</v>
      </c>
      <c r="K11" s="113">
        <f>+Table43[[#This Row],[Cijena s uključenim PDV-om]]-Table43[[#This Row],[Cijena bez PDV-a]]</f>
        <v>0</v>
      </c>
      <c r="L11" s="113">
        <f>Table43[[#This Row],[Jedinična cijena s uključenim PDV-om]]*Table43[[#This Row],[Količina]]</f>
        <v>0</v>
      </c>
    </row>
    <row r="12" spans="1:12" ht="23.25" x14ac:dyDescent="0.35">
      <c r="B12" s="146"/>
      <c r="H12" s="216" t="s">
        <v>164</v>
      </c>
      <c r="I12" s="217"/>
      <c r="J12" s="114">
        <f>SUBTOTAL(109,Table43[Cijena bez PDV-a])</f>
        <v>0</v>
      </c>
      <c r="K12" s="114">
        <f>SUBTOTAL(109,Table43[Iznos PDV-a])</f>
        <v>0</v>
      </c>
      <c r="L12" s="115">
        <f>SUBTOTAL(109,Table43[Cijena s uključenim PDV-om])</f>
        <v>0</v>
      </c>
    </row>
    <row r="13" spans="1:12" x14ac:dyDescent="0.25">
      <c r="B13" s="147"/>
    </row>
  </sheetData>
  <sheetProtection sheet="1" objects="1" scenarios="1"/>
  <protectedRanges>
    <protectedRange sqref="G5:H11" name="Range1"/>
  </protectedRanges>
  <mergeCells count="1">
    <mergeCell ref="H12:I12"/>
  </mergeCells>
  <pageMargins left="0.70866141732283472" right="0.70866141732283472" top="0.74803149606299213" bottom="0.74803149606299213" header="0.31496062992125984" footer="0.31496062992125984"/>
  <pageSetup paperSize="9" scale="51" fitToHeight="9" orientation="landscape" r:id="rId1"/>
  <headerFooter>
    <oddFooter>&amp;L&amp;8&amp;A&amp;R&amp;8&amp;P</oddFooter>
  </headerFooter>
  <colBreaks count="1" manualBreakCount="1">
    <brk id="4" max="1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Naslovnica</vt:lpstr>
      <vt:lpstr>A-Smještaj sudionika</vt:lpstr>
      <vt:lpstr>B-Prijevoz sudionika</vt:lpstr>
      <vt:lpstr>C-Najam prostora</vt:lpstr>
      <vt:lpstr>D-Konferencijska oprema</vt:lpstr>
      <vt:lpstr>E-Hotelske usluge hrane i pića</vt:lpstr>
      <vt:lpstr>F-Svečane večere</vt:lpstr>
      <vt:lpstr>G-Ostale usluge</vt:lpstr>
      <vt:lpstr>H-Agencijska naknada</vt:lpstr>
      <vt:lpstr>Rekapitulacija troškova</vt:lpstr>
      <vt:lpstr>Naslovnica!Print_Area</vt:lpstr>
      <vt:lpstr>'A-Smještaj sudionika'!Print_Titles</vt:lpstr>
      <vt:lpstr>'B-Prijevoz sudionika'!Print_Titles</vt:lpstr>
      <vt:lpstr>'C-Najam prostora'!Print_Titles</vt:lpstr>
      <vt:lpstr>'D-Konferencijska oprema'!Print_Titles</vt:lpstr>
      <vt:lpstr>'E-Hotelske usluge hrane i pića'!Print_Titles</vt:lpstr>
      <vt:lpstr>'F-Svečane večere'!Print_Titles</vt:lpstr>
      <vt:lpstr>'G-Ostale usluge'!Print_Titles</vt:lpstr>
      <vt:lpstr>'H-Agencijska naknada'!Print_Titles</vt:lpstr>
      <vt:lpstr>'Rekapitulacija troškova'!Print_Titles</vt:lpstr>
    </vt:vector>
  </TitlesOfParts>
  <Company>Halmed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HALMED</dc:creator>
  <cp:lastModifiedBy>Ivana Višnjovski</cp:lastModifiedBy>
  <cp:lastPrinted>2019-06-19T13:25:58Z</cp:lastPrinted>
  <dcterms:created xsi:type="dcterms:W3CDTF">2019-05-08T10:51:16Z</dcterms:created>
  <dcterms:modified xsi:type="dcterms:W3CDTF">2019-07-19T12:30:21Z</dcterms:modified>
</cp:coreProperties>
</file>