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ileshare\y\nmatavulj\za WEB\NOVE OBJAVE NA WEBU\"/>
    </mc:Choice>
  </mc:AlternateContent>
  <bookViews>
    <workbookView xWindow="0" yWindow="0" windowWidth="28800" windowHeight="12480" activeTab="2"/>
  </bookViews>
  <sheets>
    <sheet name="Prihodi" sheetId="4" r:id="rId1"/>
    <sheet name="Rashodi" sheetId="2" r:id="rId2"/>
    <sheet name="Rezultat" sheetId="1" r:id="rId3"/>
  </sheets>
  <definedNames>
    <definedName name="_xlnm._FilterDatabase" localSheetId="1" hidden="1">Rashodi!$A$4:$B$4</definedName>
    <definedName name="_xlnm.Print_Area" localSheetId="1">Rashodi!$A$2:$F$24</definedName>
    <definedName name="_xlnm.Print_Area" localSheetId="2">Rezultat!#REF!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3" i="2"/>
  <c r="F3" i="1" s="1"/>
  <c r="C3" i="2"/>
  <c r="D3" i="1" s="1"/>
  <c r="D29" i="4" l="1"/>
  <c r="E22" i="2" l="1"/>
  <c r="C22" i="2"/>
  <c r="F6" i="1" l="1"/>
  <c r="D6" i="1"/>
  <c r="E6" i="4"/>
  <c r="E5" i="4" s="1"/>
  <c r="C6" i="4"/>
  <c r="C5" i="4"/>
  <c r="E6" i="1" l="1"/>
  <c r="E4" i="1"/>
  <c r="G4" i="1"/>
  <c r="E28" i="4"/>
  <c r="E26" i="4"/>
  <c r="C28" i="4"/>
  <c r="C26" i="4"/>
  <c r="D14" i="2"/>
  <c r="D27" i="4"/>
  <c r="F30" i="4"/>
  <c r="D30" i="4"/>
  <c r="F29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F7" i="4"/>
  <c r="D7" i="4"/>
  <c r="D6" i="4"/>
  <c r="C31" i="4" l="1"/>
  <c r="D26" i="4"/>
  <c r="E31" i="4"/>
  <c r="D31" i="4" s="1"/>
  <c r="F31" i="4"/>
  <c r="F27" i="4"/>
  <c r="F5" i="4"/>
  <c r="D5" i="4"/>
  <c r="F28" i="4"/>
  <c r="F6" i="4"/>
  <c r="D28" i="4"/>
  <c r="F26" i="4" l="1"/>
  <c r="F20" i="2" l="1"/>
  <c r="D19" i="2"/>
  <c r="D18" i="2"/>
  <c r="D17" i="2"/>
  <c r="D16" i="2"/>
  <c r="D13" i="2"/>
  <c r="D11" i="2"/>
  <c r="D9" i="2"/>
  <c r="D8" i="2"/>
  <c r="D7" i="2"/>
  <c r="F6" i="2"/>
  <c r="F5" i="2"/>
  <c r="D5" i="2"/>
  <c r="F13" i="2" l="1"/>
  <c r="D15" i="2"/>
  <c r="D21" i="2"/>
  <c r="F11" i="2"/>
  <c r="D6" i="2"/>
  <c r="F9" i="2"/>
  <c r="D10" i="2"/>
  <c r="F16" i="2"/>
  <c r="D12" i="2"/>
  <c r="D20" i="2"/>
  <c r="F15" i="2"/>
  <c r="F7" i="2"/>
  <c r="F8" i="2"/>
  <c r="F21" i="2"/>
  <c r="F19" i="2"/>
  <c r="F18" i="2"/>
  <c r="F12" i="2"/>
  <c r="G5" i="1"/>
  <c r="E5" i="1"/>
  <c r="F17" i="2"/>
  <c r="F22" i="2"/>
  <c r="F10" i="2"/>
  <c r="F14" i="2" l="1"/>
</calcChain>
</file>

<file path=xl/sharedStrings.xml><?xml version="1.0" encoding="utf-8"?>
<sst xmlns="http://schemas.openxmlformats.org/spreadsheetml/2006/main" count="109" uniqueCount="84">
  <si>
    <t>R. Br.</t>
  </si>
  <si>
    <t>Vrsta rashoda</t>
  </si>
  <si>
    <t>Povećanje / smanjenje</t>
  </si>
  <si>
    <t>Indeks</t>
  </si>
  <si>
    <t>1.</t>
  </si>
  <si>
    <t>Materijalni troškovi</t>
  </si>
  <si>
    <t>2.</t>
  </si>
  <si>
    <t>Troškovi energije</t>
  </si>
  <si>
    <t>3.</t>
  </si>
  <si>
    <t>Poštanske, telekomunikacijske i usluge prijevoza</t>
  </si>
  <si>
    <t>4.</t>
  </si>
  <si>
    <t>Usluge održavanja</t>
  </si>
  <si>
    <t>5.</t>
  </si>
  <si>
    <t>Bankovne usluge</t>
  </si>
  <si>
    <t>6.</t>
  </si>
  <si>
    <t xml:space="preserve">Premije osiguranja </t>
  </si>
  <si>
    <t>7.</t>
  </si>
  <si>
    <t>Ostali vanjski troškovi-usluge najma prostora, vanjskih suradnika, studenata, privremenih radnika, digitalizacije i mikrofilmiranja</t>
  </si>
  <si>
    <t>8.</t>
  </si>
  <si>
    <t>Potpore, naknade, prigodne i ostale nagrade</t>
  </si>
  <si>
    <t>9.</t>
  </si>
  <si>
    <t>Amortizacija</t>
  </si>
  <si>
    <t>10.</t>
  </si>
  <si>
    <t>11.</t>
  </si>
  <si>
    <t>12.</t>
  </si>
  <si>
    <t>13.</t>
  </si>
  <si>
    <t>Članarine, nadoknade i slična davanja</t>
  </si>
  <si>
    <t>14.</t>
  </si>
  <si>
    <t>Naknade troškova radnika (sl. putovanja, edukacije, zdrav. pregledi), troškovi reprezentacije, donacije i ostali nesp. nematerijalni troškovi</t>
  </si>
  <si>
    <t>15.</t>
  </si>
  <si>
    <t>Neamort.vrijed.rashod.imovine</t>
  </si>
  <si>
    <t>16.</t>
  </si>
  <si>
    <t>Troškovi sitnog inventara</t>
  </si>
  <si>
    <t>17.</t>
  </si>
  <si>
    <t>Vrijednosna usklađivanja kratkotrajnih potraživanja</t>
  </si>
  <si>
    <t>Negativne tečajne razlike</t>
  </si>
  <si>
    <t>Ostali financijski rashodi</t>
  </si>
  <si>
    <t>UKUPNO:</t>
  </si>
  <si>
    <t xml:space="preserve">R.br. </t>
  </si>
  <si>
    <t>Naziv kategorije</t>
  </si>
  <si>
    <t>Ukupni prihodi</t>
  </si>
  <si>
    <t>Ukupni rashodi</t>
  </si>
  <si>
    <t>Dobit</t>
  </si>
  <si>
    <t>-</t>
  </si>
  <si>
    <t xml:space="preserve">Troškovi osoblja - plaće </t>
  </si>
  <si>
    <t>Prihodi od sudjelujućih interesa i ostalih ulaganja</t>
  </si>
  <si>
    <t>Ostali poslovni prihodi</t>
  </si>
  <si>
    <t>R. br.</t>
  </si>
  <si>
    <t>Vrsta prihoda</t>
  </si>
  <si>
    <t>Redovite usluge propisane Zakonom</t>
  </si>
  <si>
    <t>Stavljanje lijeka u promet</t>
  </si>
  <si>
    <t>1.1.</t>
  </si>
  <si>
    <t xml:space="preserve">   Davanje odobrenja i registracija</t>
  </si>
  <si>
    <t>1.2.</t>
  </si>
  <si>
    <t xml:space="preserve">   Obnova odobrenja</t>
  </si>
  <si>
    <t>1.3.</t>
  </si>
  <si>
    <t xml:space="preserve">   Izmjena odobrenja</t>
  </si>
  <si>
    <t>1.4.</t>
  </si>
  <si>
    <t xml:space="preserve">     Ugovor o provjeri prikladnosti prijevoda tekstova SPC i Upute lijekova</t>
  </si>
  <si>
    <t>1.5.</t>
  </si>
  <si>
    <t xml:space="preserve">     Ocjena dokumentacije o lijeku u centraliziranom postupku (CHMP) prema ugovoru s EMA-om</t>
  </si>
  <si>
    <t>1.6.</t>
  </si>
  <si>
    <t xml:space="preserve">    Ocjena dokumentacije o djelatnoj tvari za izdavanje CEP-a prema ugovoru s EDQM-om </t>
  </si>
  <si>
    <t>Dostupnost lijekova</t>
  </si>
  <si>
    <t>Potrošnja  i cijene lijekova</t>
  </si>
  <si>
    <t xml:space="preserve">Provjera kakvoće </t>
  </si>
  <si>
    <t>Godišnje pristojbe</t>
  </si>
  <si>
    <t>Medicinski proizvodi</t>
  </si>
  <si>
    <t>Edukacije i pružanje stručnih savjeta iz područja djelatnosti Agencije</t>
  </si>
  <si>
    <t>Hrvatska farmakopeja</t>
  </si>
  <si>
    <t>Klinička ispitivanja</t>
  </si>
  <si>
    <t>Farmakovigilancija</t>
  </si>
  <si>
    <t>Ocjena u arbitražnom postupku prema ugovoru s EMA-om</t>
  </si>
  <si>
    <t>Davanje znanstvenog savjeta (SAWP) prema ugovoru s EMA-om</t>
  </si>
  <si>
    <t>Veterinarsko-medicinski proizvodi (VMP)</t>
  </si>
  <si>
    <t>Prihodi od projekata</t>
  </si>
  <si>
    <t>Ostali  prihodi</t>
  </si>
  <si>
    <t xml:space="preserve">Plan V0 za 2024. g. </t>
  </si>
  <si>
    <t>Plan V1 za 2024. g.</t>
  </si>
  <si>
    <t>Proizvodnja, nadzor i promet lijekova</t>
  </si>
  <si>
    <t>SAFE-CT, CHESSMEN, EU4H 11, IncreaseNET</t>
  </si>
  <si>
    <t>Tablica 36. Plan ukupnih prihoda po vrstama prihoda</t>
  </si>
  <si>
    <t>Tablica 37. Plan ukupnih rashoda po vrstama rashoda</t>
  </si>
  <si>
    <t>Tablica 38. Rekapitulacija prihoda i rashoda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</si>
</sst>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kn&quot;;[Red]\-#,##0.00\ &quot;kn&quot;"/>
    <numFmt numFmtId="43" formatCode="_-* #,##0.00_-;\-* #,##0.00_-;_-* &quot;-&quot;??_-;_-@_-"/>
    <numFmt numFmtId="164" formatCode="0.00000"/>
    <numFmt numFmtId="165" formatCode="0.0%"/>
    <numFmt numFmtId="166" formatCode="#,##0\ &quot;kn&quot;"/>
    <numFmt numFmtId="167" formatCode="#,##0\ [$€-1]"/>
  </numFmts>
  <fonts count="2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8"/>
      <color rgb="FFFF0000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.5"/>
      <color rgb="FF000000"/>
      <name val="Calibri"/>
      <family val="2"/>
      <charset val="238"/>
      <scheme val="minor"/>
    </font>
    <font>
      <sz val="9.5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i/>
      <sz val="9"/>
      <color rgb="FF000000"/>
      <name val="Calibri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3E7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DBDBDB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0" fontId="11" fillId="0" borderId="1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13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3" fontId="3" fillId="0" borderId="0" xfId="0" applyNumberFormat="1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3" fontId="17" fillId="0" borderId="0" xfId="0" applyNumberFormat="1" applyFont="1" applyFill="1" applyBorder="1" applyAlignment="1">
      <alignment vertical="center" wrapText="1"/>
    </xf>
    <xf numFmtId="3" fontId="10" fillId="0" borderId="0" xfId="0" applyNumberFormat="1" applyFont="1" applyBorder="1" applyAlignment="1">
      <alignment horizontal="right" vertical="center"/>
    </xf>
    <xf numFmtId="2" fontId="12" fillId="0" borderId="0" xfId="0" applyNumberFormat="1" applyFont="1" applyBorder="1" applyAlignment="1">
      <alignment vertical="center" wrapText="1"/>
    </xf>
    <xf numFmtId="166" fontId="10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9" fontId="11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5" fontId="11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3" fontId="18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9" fontId="12" fillId="3" borderId="1" xfId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9" fillId="0" borderId="0" xfId="0" applyNumberFormat="1" applyFont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6" fontId="10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Fill="1" applyAlignment="1">
      <alignment vertical="center"/>
    </xf>
    <xf numFmtId="3" fontId="21" fillId="0" borderId="0" xfId="3" applyNumberFormat="1" applyFont="1" applyAlignment="1">
      <alignment vertical="center"/>
    </xf>
    <xf numFmtId="3" fontId="18" fillId="5" borderId="1" xfId="3" applyNumberFormat="1" applyFont="1" applyFill="1" applyBorder="1" applyAlignment="1">
      <alignment horizontal="right" vertical="center" wrapText="1"/>
    </xf>
    <xf numFmtId="8" fontId="21" fillId="0" borderId="0" xfId="3" applyNumberFormat="1" applyFont="1" applyAlignment="1">
      <alignment vertical="center"/>
    </xf>
    <xf numFmtId="165" fontId="12" fillId="3" borderId="1" xfId="3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165" fontId="23" fillId="0" borderId="1" xfId="1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horizontal="right" vertical="center"/>
    </xf>
    <xf numFmtId="165" fontId="14" fillId="3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vertical="center"/>
    </xf>
    <xf numFmtId="0" fontId="23" fillId="0" borderId="1" xfId="3" applyFont="1" applyBorder="1" applyAlignment="1">
      <alignment vertical="center" wrapText="1"/>
    </xf>
    <xf numFmtId="3" fontId="23" fillId="0" borderId="1" xfId="3" applyNumberFormat="1" applyFont="1" applyFill="1" applyBorder="1" applyAlignment="1">
      <alignment vertical="center"/>
    </xf>
    <xf numFmtId="9" fontId="10" fillId="0" borderId="1" xfId="3" applyNumberFormat="1" applyFont="1" applyBorder="1" applyAlignment="1">
      <alignment vertical="center"/>
    </xf>
    <xf numFmtId="16" fontId="27" fillId="0" borderId="1" xfId="3" applyNumberFormat="1" applyFont="1" applyBorder="1" applyAlignment="1">
      <alignment horizontal="right" vertical="center"/>
    </xf>
    <xf numFmtId="0" fontId="27" fillId="0" borderId="1" xfId="3" applyFont="1" applyBorder="1" applyAlignment="1">
      <alignment vertical="center" wrapText="1"/>
    </xf>
    <xf numFmtId="2" fontId="23" fillId="0" borderId="1" xfId="3" applyNumberFormat="1" applyFont="1" applyBorder="1" applyAlignment="1">
      <alignment horizontal="center" vertical="center"/>
    </xf>
    <xf numFmtId="0" fontId="23" fillId="0" borderId="1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/>
    </xf>
    <xf numFmtId="0" fontId="28" fillId="0" borderId="1" xfId="3" applyFont="1" applyFill="1" applyBorder="1" applyAlignment="1">
      <alignment vertical="center" wrapText="1"/>
    </xf>
    <xf numFmtId="0" fontId="23" fillId="4" borderId="1" xfId="3" applyFont="1" applyFill="1" applyBorder="1" applyAlignment="1">
      <alignment horizontal="center" vertical="center"/>
    </xf>
    <xf numFmtId="0" fontId="24" fillId="4" borderId="1" xfId="3" applyFont="1" applyFill="1" applyBorder="1" applyAlignment="1">
      <alignment vertical="center" wrapText="1"/>
    </xf>
    <xf numFmtId="3" fontId="24" fillId="6" borderId="1" xfId="3" applyNumberFormat="1" applyFont="1" applyFill="1" applyBorder="1" applyAlignment="1">
      <alignment vertical="center"/>
    </xf>
    <xf numFmtId="9" fontId="8" fillId="4" borderId="1" xfId="3" applyNumberFormat="1" applyFont="1" applyFill="1" applyBorder="1" applyAlignment="1">
      <alignment horizontal="right" vertical="center"/>
    </xf>
    <xf numFmtId="4" fontId="25" fillId="2" borderId="2" xfId="3" applyNumberFormat="1" applyFont="1" applyFill="1" applyBorder="1" applyAlignment="1">
      <alignment horizontal="center" vertical="center" wrapText="1"/>
    </xf>
    <xf numFmtId="4" fontId="25" fillId="2" borderId="3" xfId="3" applyNumberFormat="1" applyFont="1" applyFill="1" applyBorder="1" applyAlignment="1">
      <alignment horizontal="center" vertical="center" wrapText="1"/>
    </xf>
    <xf numFmtId="0" fontId="18" fillId="3" borderId="5" xfId="3" applyFont="1" applyFill="1" applyBorder="1" applyAlignment="1">
      <alignment horizontal="left" vertical="center"/>
    </xf>
    <xf numFmtId="0" fontId="18" fillId="3" borderId="4" xfId="3" applyFont="1" applyFill="1" applyBorder="1" applyAlignment="1">
      <alignment horizontal="left" vertical="center"/>
    </xf>
    <xf numFmtId="0" fontId="24" fillId="2" borderId="2" xfId="3" applyFont="1" applyFill="1" applyBorder="1" applyAlignment="1">
      <alignment vertical="center"/>
    </xf>
    <xf numFmtId="0" fontId="24" fillId="2" borderId="3" xfId="3" applyFont="1" applyFill="1" applyBorder="1" applyAlignment="1">
      <alignment vertical="center"/>
    </xf>
    <xf numFmtId="3" fontId="25" fillId="2" borderId="1" xfId="3" applyNumberFormat="1" applyFont="1" applyFill="1" applyBorder="1" applyAlignment="1">
      <alignment horizontal="center" vertical="center" wrapText="1"/>
    </xf>
    <xf numFmtId="3" fontId="25" fillId="2" borderId="2" xfId="3" applyNumberFormat="1" applyFont="1" applyFill="1" applyBorder="1" applyAlignment="1">
      <alignment horizontal="center" vertical="center" wrapText="1"/>
    </xf>
    <xf numFmtId="3" fontId="25" fillId="2" borderId="3" xfId="3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9" fontId="9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</cellXfs>
  <cellStyles count="8">
    <cellStyle name="Comma 2" xfId="2"/>
    <cellStyle name="Comma 3" xfId="7"/>
    <cellStyle name="Normal" xfId="0" builtinId="0"/>
    <cellStyle name="Normal 2" xfId="3"/>
    <cellStyle name="Normal 6 3" xfId="4"/>
    <cellStyle name="Percent" xfId="1" builtinId="5"/>
    <cellStyle name="Percent 2" xfId="5"/>
    <cellStyle name="Percent 2 2" xfId="6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40"/>
  <sheetViews>
    <sheetView zoomScale="120" zoomScaleNormal="120" workbookViewId="0">
      <selection activeCell="A3" sqref="A3:A4"/>
    </sheetView>
  </sheetViews>
  <sheetFormatPr defaultColWidth="8.85546875" defaultRowHeight="12.75" x14ac:dyDescent="0.2"/>
  <cols>
    <col min="1" max="1" width="10.85546875" style="53" customWidth="1"/>
    <col min="2" max="2" width="28.140625" style="53" customWidth="1"/>
    <col min="3" max="3" width="14.140625" style="53" customWidth="1"/>
    <col min="4" max="4" width="13.85546875" style="53" customWidth="1"/>
    <col min="5" max="5" width="13.7109375" style="55" customWidth="1"/>
    <col min="6" max="6" width="13.42578125" style="53" customWidth="1"/>
    <col min="7" max="10" width="12.5703125" style="55" customWidth="1"/>
    <col min="11" max="11" width="14" style="53" customWidth="1"/>
    <col min="12" max="12" width="14.7109375" style="53" customWidth="1"/>
    <col min="13" max="13" width="15.42578125" style="53" customWidth="1"/>
    <col min="14" max="14" width="12.42578125" style="53" customWidth="1"/>
    <col min="15" max="15" width="13.42578125" style="53" customWidth="1"/>
    <col min="16" max="16" width="11" style="53" customWidth="1"/>
    <col min="17" max="17" width="14" style="53" customWidth="1"/>
    <col min="18" max="18" width="15.28515625" style="53" customWidth="1"/>
    <col min="19" max="19" width="18.7109375" style="53" customWidth="1"/>
    <col min="20" max="20" width="15.7109375" style="53" customWidth="1"/>
    <col min="21" max="21" width="9.140625" style="53" customWidth="1"/>
    <col min="22" max="22" width="11.7109375" style="53" customWidth="1"/>
    <col min="23" max="23" width="11" style="53" customWidth="1"/>
    <col min="24" max="24" width="14" style="53" customWidth="1"/>
    <col min="25" max="25" width="13.7109375" style="53" customWidth="1"/>
    <col min="26" max="26" width="14.28515625" style="53" customWidth="1"/>
    <col min="27" max="27" width="10.28515625" style="53" customWidth="1"/>
    <col min="28" max="28" width="9.140625" style="53" customWidth="1"/>
    <col min="29" max="29" width="13.140625" style="53" bestFit="1" customWidth="1"/>
    <col min="30" max="30" width="10.42578125" style="53" bestFit="1" customWidth="1"/>
    <col min="31" max="31" width="14.28515625" style="53" customWidth="1"/>
    <col min="32" max="34" width="10.5703125" style="53" customWidth="1"/>
    <col min="35" max="35" width="7.28515625" style="53" customWidth="1"/>
    <col min="36" max="36" width="12.28515625" style="53" customWidth="1"/>
    <col min="37" max="37" width="12.42578125" style="53" customWidth="1"/>
    <col min="38" max="38" width="8.5703125" style="53" customWidth="1"/>
    <col min="39" max="39" width="14" style="53" customWidth="1"/>
    <col min="40" max="40" width="8.7109375" style="53" customWidth="1"/>
    <col min="41" max="41" width="10.5703125" style="53" customWidth="1"/>
    <col min="42" max="42" width="11.5703125" style="53" bestFit="1" customWidth="1"/>
    <col min="43" max="43" width="11.85546875" style="53" customWidth="1"/>
    <col min="44" max="44" width="11.42578125" style="53" bestFit="1" customWidth="1"/>
    <col min="45" max="45" width="11.5703125" style="53" customWidth="1"/>
    <col min="46" max="16384" width="8.85546875" style="53"/>
  </cols>
  <sheetData>
    <row r="2" spans="1:45" ht="11.25" customHeight="1" x14ac:dyDescent="0.2">
      <c r="A2" s="54" t="s">
        <v>81</v>
      </c>
      <c r="D2" s="57"/>
      <c r="E2" s="53"/>
    </row>
    <row r="3" spans="1:45" x14ac:dyDescent="0.2">
      <c r="A3" s="89" t="s">
        <v>47</v>
      </c>
      <c r="B3" s="89" t="s">
        <v>48</v>
      </c>
      <c r="C3" s="91" t="s">
        <v>77</v>
      </c>
      <c r="D3" s="92" t="s">
        <v>2</v>
      </c>
      <c r="E3" s="92" t="s">
        <v>78</v>
      </c>
      <c r="F3" s="85" t="s">
        <v>3</v>
      </c>
    </row>
    <row r="4" spans="1:45" x14ac:dyDescent="0.2">
      <c r="A4" s="90"/>
      <c r="B4" s="90"/>
      <c r="C4" s="91"/>
      <c r="D4" s="93"/>
      <c r="E4" s="93"/>
      <c r="F4" s="86"/>
    </row>
    <row r="5" spans="1:45" x14ac:dyDescent="0.2">
      <c r="A5" s="81"/>
      <c r="B5" s="82" t="s">
        <v>49</v>
      </c>
      <c r="C5" s="83">
        <f>SUM(C13:C25,C6)</f>
        <v>12736725.890000001</v>
      </c>
      <c r="D5" s="83">
        <f>+E5-C5</f>
        <v>-68516.75</v>
      </c>
      <c r="E5" s="83">
        <f>SUM(E6,E13:E25)</f>
        <v>12668209.140000001</v>
      </c>
      <c r="F5" s="84">
        <f>+E5/C5</f>
        <v>0.99462053665975536</v>
      </c>
    </row>
    <row r="6" spans="1:45" x14ac:dyDescent="0.2">
      <c r="A6" s="71" t="s">
        <v>4</v>
      </c>
      <c r="B6" s="72" t="s">
        <v>50</v>
      </c>
      <c r="C6" s="73">
        <f>SUM(C7:C12)</f>
        <v>6516548.2100000009</v>
      </c>
      <c r="D6" s="73">
        <f t="shared" ref="D6:D30" si="0">+E6-C6</f>
        <v>0</v>
      </c>
      <c r="E6" s="73">
        <f>SUM(E7:E12)</f>
        <v>6516548.2100000009</v>
      </c>
      <c r="F6" s="74">
        <f>+E6/C6</f>
        <v>1</v>
      </c>
    </row>
    <row r="7" spans="1:45" x14ac:dyDescent="0.2">
      <c r="A7" s="75" t="s">
        <v>51</v>
      </c>
      <c r="B7" s="76" t="s">
        <v>52</v>
      </c>
      <c r="C7" s="73">
        <v>1485831.1899999997</v>
      </c>
      <c r="D7" s="73">
        <f t="shared" si="0"/>
        <v>0</v>
      </c>
      <c r="E7" s="73">
        <v>1485831.1899999997</v>
      </c>
      <c r="F7" s="74">
        <f t="shared" ref="F7:F30" si="1">+E7/C7</f>
        <v>1</v>
      </c>
    </row>
    <row r="8" spans="1:45" x14ac:dyDescent="0.2">
      <c r="A8" s="75" t="s">
        <v>53</v>
      </c>
      <c r="B8" s="76" t="s">
        <v>54</v>
      </c>
      <c r="C8" s="73">
        <v>327427.66999999993</v>
      </c>
      <c r="D8" s="73">
        <f t="shared" si="0"/>
        <v>0</v>
      </c>
      <c r="E8" s="73">
        <v>327427.66999999993</v>
      </c>
      <c r="F8" s="74">
        <f t="shared" si="1"/>
        <v>1</v>
      </c>
    </row>
    <row r="9" spans="1:45" x14ac:dyDescent="0.2">
      <c r="A9" s="75" t="s">
        <v>55</v>
      </c>
      <c r="B9" s="76" t="s">
        <v>56</v>
      </c>
      <c r="C9" s="73">
        <v>3814989.3500000015</v>
      </c>
      <c r="D9" s="73">
        <f t="shared" si="0"/>
        <v>0</v>
      </c>
      <c r="E9" s="73">
        <v>3814989.3500000015</v>
      </c>
      <c r="F9" s="74">
        <f t="shared" si="1"/>
        <v>1</v>
      </c>
    </row>
    <row r="10" spans="1:45" s="55" customFormat="1" ht="36" x14ac:dyDescent="0.2">
      <c r="A10" s="75" t="s">
        <v>57</v>
      </c>
      <c r="B10" s="76" t="s">
        <v>58</v>
      </c>
      <c r="C10" s="73">
        <v>62700</v>
      </c>
      <c r="D10" s="73">
        <f t="shared" si="0"/>
        <v>0</v>
      </c>
      <c r="E10" s="73">
        <v>62700</v>
      </c>
      <c r="F10" s="74">
        <f t="shared" si="1"/>
        <v>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</row>
    <row r="11" spans="1:45" s="55" customFormat="1" ht="36" x14ac:dyDescent="0.2">
      <c r="A11" s="75" t="s">
        <v>59</v>
      </c>
      <c r="B11" s="76" t="s">
        <v>60</v>
      </c>
      <c r="C11" s="73">
        <v>822000</v>
      </c>
      <c r="D11" s="73">
        <f t="shared" si="0"/>
        <v>0</v>
      </c>
      <c r="E11" s="73">
        <v>822000</v>
      </c>
      <c r="F11" s="74">
        <f t="shared" si="1"/>
        <v>1</v>
      </c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</row>
    <row r="12" spans="1:45" s="55" customFormat="1" ht="36" x14ac:dyDescent="0.2">
      <c r="A12" s="75" t="s">
        <v>61</v>
      </c>
      <c r="B12" s="76" t="s">
        <v>62</v>
      </c>
      <c r="C12" s="73">
        <v>3600</v>
      </c>
      <c r="D12" s="73">
        <f t="shared" si="0"/>
        <v>0</v>
      </c>
      <c r="E12" s="73">
        <v>3600</v>
      </c>
      <c r="F12" s="74">
        <f t="shared" si="1"/>
        <v>1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</row>
    <row r="13" spans="1:45" s="55" customFormat="1" ht="24" x14ac:dyDescent="0.2">
      <c r="A13" s="77" t="s">
        <v>6</v>
      </c>
      <c r="B13" s="72" t="s">
        <v>79</v>
      </c>
      <c r="C13" s="73">
        <v>439761.06999999989</v>
      </c>
      <c r="D13" s="73">
        <f t="shared" si="0"/>
        <v>70310.050000000105</v>
      </c>
      <c r="E13" s="73">
        <v>510071.12</v>
      </c>
      <c r="F13" s="74">
        <f t="shared" si="1"/>
        <v>1.1598823879521671</v>
      </c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</row>
    <row r="14" spans="1:45" s="55" customFormat="1" x14ac:dyDescent="0.2">
      <c r="A14" s="77" t="s">
        <v>8</v>
      </c>
      <c r="B14" s="78" t="s">
        <v>63</v>
      </c>
      <c r="C14" s="73">
        <v>317076.51999999996</v>
      </c>
      <c r="D14" s="73">
        <f t="shared" si="0"/>
        <v>230049.28000000009</v>
      </c>
      <c r="E14" s="73">
        <v>547125.80000000005</v>
      </c>
      <c r="F14" s="74">
        <f t="shared" si="1"/>
        <v>1.7255323730688104</v>
      </c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</row>
    <row r="15" spans="1:45" s="55" customFormat="1" x14ac:dyDescent="0.2">
      <c r="A15" s="71" t="s">
        <v>10</v>
      </c>
      <c r="B15" s="78" t="s">
        <v>64</v>
      </c>
      <c r="C15" s="73">
        <v>36498.730000000003</v>
      </c>
      <c r="D15" s="73">
        <f t="shared" si="0"/>
        <v>129539.23999999999</v>
      </c>
      <c r="E15" s="73">
        <v>166037.97</v>
      </c>
      <c r="F15" s="74">
        <f t="shared" si="1"/>
        <v>4.5491437647282522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</row>
    <row r="16" spans="1:45" s="55" customFormat="1" x14ac:dyDescent="0.2">
      <c r="A16" s="71" t="s">
        <v>12</v>
      </c>
      <c r="B16" s="72" t="s">
        <v>65</v>
      </c>
      <c r="C16" s="73">
        <v>938536.52</v>
      </c>
      <c r="D16" s="73">
        <f t="shared" si="0"/>
        <v>75276.59999999986</v>
      </c>
      <c r="E16" s="73">
        <v>1013813.1199999999</v>
      </c>
      <c r="F16" s="74">
        <f t="shared" si="1"/>
        <v>1.0802063621349545</v>
      </c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</row>
    <row r="17" spans="1:45" s="55" customFormat="1" x14ac:dyDescent="0.2">
      <c r="A17" s="71" t="s">
        <v>14</v>
      </c>
      <c r="B17" s="72" t="s">
        <v>66</v>
      </c>
      <c r="C17" s="73">
        <v>2925439.08</v>
      </c>
      <c r="D17" s="73">
        <f t="shared" si="0"/>
        <v>-669105.68000000017</v>
      </c>
      <c r="E17" s="73">
        <v>2256333.4</v>
      </c>
      <c r="F17" s="74">
        <f t="shared" si="1"/>
        <v>0.77128025513353016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</row>
    <row r="18" spans="1:45" s="55" customFormat="1" x14ac:dyDescent="0.2">
      <c r="A18" s="71" t="s">
        <v>16</v>
      </c>
      <c r="B18" s="72" t="s">
        <v>67</v>
      </c>
      <c r="C18" s="73">
        <v>86668.400000000009</v>
      </c>
      <c r="D18" s="73">
        <f t="shared" si="0"/>
        <v>146315.66999999998</v>
      </c>
      <c r="E18" s="73">
        <v>232984.07</v>
      </c>
      <c r="F18" s="74">
        <f t="shared" si="1"/>
        <v>2.6882239662899048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</row>
    <row r="19" spans="1:45" s="55" customFormat="1" ht="36" x14ac:dyDescent="0.2">
      <c r="A19" s="71" t="s">
        <v>18</v>
      </c>
      <c r="B19" s="72" t="s">
        <v>68</v>
      </c>
      <c r="C19" s="73">
        <v>26942.799999999999</v>
      </c>
      <c r="D19" s="73">
        <f t="shared" si="0"/>
        <v>20557.000000000004</v>
      </c>
      <c r="E19" s="73">
        <v>47499.8</v>
      </c>
      <c r="F19" s="74">
        <f t="shared" si="1"/>
        <v>1.7629867719761867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</row>
    <row r="20" spans="1:45" s="55" customFormat="1" x14ac:dyDescent="0.2">
      <c r="A20" s="71" t="s">
        <v>20</v>
      </c>
      <c r="B20" s="72" t="s">
        <v>69</v>
      </c>
      <c r="C20" s="73">
        <v>2906.8599999999997</v>
      </c>
      <c r="D20" s="73">
        <f t="shared" si="0"/>
        <v>0</v>
      </c>
      <c r="E20" s="73">
        <v>2906.8599999999997</v>
      </c>
      <c r="F20" s="74">
        <f t="shared" si="1"/>
        <v>1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</row>
    <row r="21" spans="1:45" s="55" customFormat="1" x14ac:dyDescent="0.2">
      <c r="A21" s="71" t="s">
        <v>22</v>
      </c>
      <c r="B21" s="72" t="s">
        <v>70</v>
      </c>
      <c r="C21" s="73">
        <v>272346.96000000002</v>
      </c>
      <c r="D21" s="73">
        <f t="shared" si="0"/>
        <v>-65763.51999999999</v>
      </c>
      <c r="E21" s="73">
        <v>206583.44000000003</v>
      </c>
      <c r="F21" s="74">
        <f t="shared" si="1"/>
        <v>0.75853036876196456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</row>
    <row r="22" spans="1:45" s="55" customFormat="1" x14ac:dyDescent="0.2">
      <c r="A22" s="71" t="s">
        <v>23</v>
      </c>
      <c r="B22" s="72" t="s">
        <v>71</v>
      </c>
      <c r="C22" s="73">
        <v>484462.98</v>
      </c>
      <c r="D22" s="73">
        <f t="shared" si="0"/>
        <v>-5695.390000000014</v>
      </c>
      <c r="E22" s="73">
        <v>478767.58999999997</v>
      </c>
      <c r="F22" s="74">
        <f t="shared" si="1"/>
        <v>0.98824391081440321</v>
      </c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</row>
    <row r="23" spans="1:45" s="55" customFormat="1" ht="24" x14ac:dyDescent="0.2">
      <c r="A23" s="71" t="s">
        <v>24</v>
      </c>
      <c r="B23" s="72" t="s">
        <v>72</v>
      </c>
      <c r="C23" s="73">
        <v>60000</v>
      </c>
      <c r="D23" s="73">
        <f t="shared" si="0"/>
        <v>0</v>
      </c>
      <c r="E23" s="73">
        <v>60000</v>
      </c>
      <c r="F23" s="74">
        <f t="shared" si="1"/>
        <v>1</v>
      </c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</row>
    <row r="24" spans="1:45" s="55" customFormat="1" ht="24" x14ac:dyDescent="0.2">
      <c r="A24" s="79" t="s">
        <v>25</v>
      </c>
      <c r="B24" s="78" t="s">
        <v>73</v>
      </c>
      <c r="C24" s="73">
        <v>616000</v>
      </c>
      <c r="D24" s="73">
        <f t="shared" si="0"/>
        <v>0</v>
      </c>
      <c r="E24" s="73">
        <v>616000</v>
      </c>
      <c r="F24" s="74">
        <f t="shared" si="1"/>
        <v>1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</row>
    <row r="25" spans="1:45" s="55" customFormat="1" ht="24" x14ac:dyDescent="0.2">
      <c r="A25" s="79" t="s">
        <v>27</v>
      </c>
      <c r="B25" s="80" t="s">
        <v>74</v>
      </c>
      <c r="C25" s="73">
        <v>13537.759999999998</v>
      </c>
      <c r="D25" s="73">
        <f t="shared" si="0"/>
        <v>0</v>
      </c>
      <c r="E25" s="73">
        <v>13537.759999999998</v>
      </c>
      <c r="F25" s="74">
        <f t="shared" si="1"/>
        <v>1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</row>
    <row r="26" spans="1:45" s="55" customFormat="1" x14ac:dyDescent="0.2">
      <c r="A26" s="81"/>
      <c r="B26" s="82" t="s">
        <v>75</v>
      </c>
      <c r="C26" s="83">
        <f>+C27</f>
        <v>145400</v>
      </c>
      <c r="D26" s="83">
        <f>+E26-C26</f>
        <v>0</v>
      </c>
      <c r="E26" s="83">
        <f>+E27</f>
        <v>145400</v>
      </c>
      <c r="F26" s="84">
        <f>+E26/C26</f>
        <v>1</v>
      </c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</row>
    <row r="27" spans="1:45" s="55" customFormat="1" ht="24" x14ac:dyDescent="0.2">
      <c r="A27" s="71" t="s">
        <v>29</v>
      </c>
      <c r="B27" s="78" t="s">
        <v>80</v>
      </c>
      <c r="C27" s="73">
        <v>145400</v>
      </c>
      <c r="D27" s="73">
        <f>+E27-C27</f>
        <v>0</v>
      </c>
      <c r="E27" s="73">
        <v>145400</v>
      </c>
      <c r="F27" s="74">
        <f t="shared" si="1"/>
        <v>1</v>
      </c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</row>
    <row r="28" spans="1:45" s="55" customFormat="1" x14ac:dyDescent="0.2">
      <c r="A28" s="81"/>
      <c r="B28" s="82" t="s">
        <v>46</v>
      </c>
      <c r="C28" s="83">
        <f>+C29+C30</f>
        <v>141931</v>
      </c>
      <c r="D28" s="83">
        <f t="shared" si="0"/>
        <v>0</v>
      </c>
      <c r="E28" s="83">
        <f>+E29+E30</f>
        <v>141931</v>
      </c>
      <c r="F28" s="84">
        <f>+E28/C28</f>
        <v>1</v>
      </c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</row>
    <row r="29" spans="1:45" s="55" customFormat="1" ht="24" x14ac:dyDescent="0.2">
      <c r="A29" s="71" t="s">
        <v>31</v>
      </c>
      <c r="B29" s="72" t="s">
        <v>45</v>
      </c>
      <c r="C29" s="73">
        <v>86831</v>
      </c>
      <c r="D29" s="73">
        <f t="shared" si="0"/>
        <v>0</v>
      </c>
      <c r="E29" s="73">
        <v>86831</v>
      </c>
      <c r="F29" s="74">
        <f t="shared" si="1"/>
        <v>1</v>
      </c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</row>
    <row r="30" spans="1:45" s="55" customFormat="1" x14ac:dyDescent="0.2">
      <c r="A30" s="71" t="s">
        <v>33</v>
      </c>
      <c r="B30" s="72" t="s">
        <v>76</v>
      </c>
      <c r="C30" s="73">
        <v>55100</v>
      </c>
      <c r="D30" s="73">
        <f t="shared" si="0"/>
        <v>0</v>
      </c>
      <c r="E30" s="73">
        <v>55100</v>
      </c>
      <c r="F30" s="74">
        <f t="shared" si="1"/>
        <v>1</v>
      </c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</row>
    <row r="31" spans="1:45" s="55" customFormat="1" x14ac:dyDescent="0.2">
      <c r="A31" s="87" t="s">
        <v>37</v>
      </c>
      <c r="B31" s="88"/>
      <c r="C31" s="56">
        <f>+C28+C26+C5</f>
        <v>13024056.890000001</v>
      </c>
      <c r="D31" s="56">
        <f>+E31-C31</f>
        <v>-68516.75</v>
      </c>
      <c r="E31" s="56">
        <f>+E28+E26+E5</f>
        <v>12955540.140000001</v>
      </c>
      <c r="F31" s="58">
        <f>+E31/C31</f>
        <v>0.99473921600783177</v>
      </c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</row>
    <row r="32" spans="1:45" s="55" customFormat="1" x14ac:dyDescent="0.2">
      <c r="A32" s="53"/>
      <c r="B32" s="53"/>
      <c r="F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</row>
    <row r="140" ht="11.25" customHeight="1" x14ac:dyDescent="0.2"/>
  </sheetData>
  <mergeCells count="7">
    <mergeCell ref="F3:F4"/>
    <mergeCell ref="A31:B31"/>
    <mergeCell ref="A3:A4"/>
    <mergeCell ref="B3:B4"/>
    <mergeCell ref="C3:C4"/>
    <mergeCell ref="D3:D4"/>
    <mergeCell ref="E3:E4"/>
  </mergeCells>
  <conditionalFormatting sqref="AC1:AC1048576">
    <cfRule type="cellIs" dxfId="1" priority="7" operator="lessThan">
      <formula>0</formula>
    </cfRule>
    <cfRule type="cellIs" dxfId="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zoomScale="120" zoomScaleNormal="120" workbookViewId="0">
      <selection activeCell="A3" sqref="A3:A4"/>
    </sheetView>
  </sheetViews>
  <sheetFormatPr defaultColWidth="9.140625" defaultRowHeight="12.75" x14ac:dyDescent="0.2"/>
  <cols>
    <col min="1" max="1" width="6" style="1" customWidth="1"/>
    <col min="2" max="2" width="23.28515625" style="2" customWidth="1"/>
    <col min="3" max="3" width="13" style="3" customWidth="1"/>
    <col min="4" max="4" width="11.42578125" style="37" customWidth="1"/>
    <col min="5" max="5" width="12" style="37" customWidth="1"/>
    <col min="6" max="6" width="10.42578125" style="2" bestFit="1" customWidth="1"/>
    <col min="7" max="7" width="9.140625" style="2"/>
    <col min="8" max="8" width="11.42578125" style="2" bestFit="1" customWidth="1"/>
    <col min="9" max="16384" width="9.140625" style="2"/>
  </cols>
  <sheetData>
    <row r="2" spans="1:16" ht="15" customHeight="1" x14ac:dyDescent="0.2">
      <c r="A2" s="54" t="s">
        <v>82</v>
      </c>
      <c r="D2" s="4"/>
      <c r="E2" s="5"/>
      <c r="G2" s="6"/>
      <c r="H2" s="6"/>
      <c r="I2" s="6"/>
      <c r="J2" s="6"/>
      <c r="K2" s="6"/>
      <c r="L2" s="6"/>
      <c r="M2" s="7"/>
    </row>
    <row r="3" spans="1:16" ht="27" customHeight="1" x14ac:dyDescent="0.2">
      <c r="A3" s="96" t="s">
        <v>0</v>
      </c>
      <c r="B3" s="97" t="s">
        <v>1</v>
      </c>
      <c r="C3" s="98" t="str">
        <f>+Prihodi!C3</f>
        <v xml:space="preserve">Plan V0 za 2024. g. </v>
      </c>
      <c r="D3" s="98" t="s">
        <v>2</v>
      </c>
      <c r="E3" s="98" t="str">
        <f>+Prihodi!E3</f>
        <v>Plan V1 za 2024. g.</v>
      </c>
      <c r="F3" s="94" t="s">
        <v>3</v>
      </c>
      <c r="G3" s="6"/>
      <c r="H3" s="6"/>
      <c r="I3" s="6"/>
      <c r="J3" s="6"/>
      <c r="K3" s="6"/>
      <c r="L3" s="6"/>
      <c r="M3" s="7"/>
    </row>
    <row r="4" spans="1:16" ht="8.25" customHeight="1" x14ac:dyDescent="0.2">
      <c r="A4" s="96"/>
      <c r="B4" s="97"/>
      <c r="C4" s="98"/>
      <c r="D4" s="98"/>
      <c r="E4" s="98"/>
      <c r="F4" s="95"/>
    </row>
    <row r="5" spans="1:16" ht="15" customHeight="1" x14ac:dyDescent="0.2">
      <c r="A5" s="59" t="s">
        <v>4</v>
      </c>
      <c r="B5" s="12" t="s">
        <v>5</v>
      </c>
      <c r="C5" s="13">
        <v>221650</v>
      </c>
      <c r="D5" s="46">
        <f>+E5-C5</f>
        <v>0</v>
      </c>
      <c r="E5" s="46">
        <v>221650</v>
      </c>
      <c r="F5" s="36">
        <f t="shared" ref="F5:F11" si="0">+E5/C5</f>
        <v>1</v>
      </c>
      <c r="H5" s="11"/>
    </row>
    <row r="6" spans="1:16" ht="15" customHeight="1" x14ac:dyDescent="0.2">
      <c r="A6" s="59" t="s">
        <v>6</v>
      </c>
      <c r="B6" s="12" t="s">
        <v>7</v>
      </c>
      <c r="C6" s="13">
        <v>233830</v>
      </c>
      <c r="D6" s="46">
        <f>+E6-C6</f>
        <v>-53180</v>
      </c>
      <c r="E6" s="46">
        <v>180650</v>
      </c>
      <c r="F6" s="36">
        <f t="shared" si="0"/>
        <v>0.77256981567805671</v>
      </c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1.5" customHeight="1" x14ac:dyDescent="0.2">
      <c r="A7" s="59" t="s">
        <v>8</v>
      </c>
      <c r="B7" s="12" t="s">
        <v>9</v>
      </c>
      <c r="C7" s="13">
        <v>86700</v>
      </c>
      <c r="D7" s="46">
        <f t="shared" ref="D7:D12" si="1">+E7-C7</f>
        <v>-2200</v>
      </c>
      <c r="E7" s="46">
        <v>84500</v>
      </c>
      <c r="F7" s="36">
        <f t="shared" si="0"/>
        <v>0.9746251441753172</v>
      </c>
      <c r="G7" s="10"/>
      <c r="H7" s="10"/>
      <c r="I7" s="10"/>
      <c r="J7" s="10"/>
      <c r="K7" s="10"/>
      <c r="L7" s="10"/>
      <c r="M7" s="10"/>
      <c r="N7" s="10"/>
    </row>
    <row r="8" spans="1:16" ht="15" customHeight="1" x14ac:dyDescent="0.2">
      <c r="A8" s="59" t="s">
        <v>10</v>
      </c>
      <c r="B8" s="12" t="s">
        <v>11</v>
      </c>
      <c r="C8" s="13">
        <v>1533235.91</v>
      </c>
      <c r="D8" s="46">
        <f t="shared" si="1"/>
        <v>40226.600000000093</v>
      </c>
      <c r="E8" s="46">
        <v>1573462.51</v>
      </c>
      <c r="F8" s="36">
        <f t="shared" si="0"/>
        <v>1.0262364061118292</v>
      </c>
      <c r="I8" s="14"/>
    </row>
    <row r="9" spans="1:16" ht="15" customHeight="1" x14ac:dyDescent="0.2">
      <c r="A9" s="59" t="s">
        <v>12</v>
      </c>
      <c r="B9" s="12" t="s">
        <v>13</v>
      </c>
      <c r="C9" s="13">
        <v>10000</v>
      </c>
      <c r="D9" s="46">
        <f t="shared" si="1"/>
        <v>0</v>
      </c>
      <c r="E9" s="46">
        <v>10000</v>
      </c>
      <c r="F9" s="36">
        <f t="shared" si="0"/>
        <v>1</v>
      </c>
      <c r="G9" s="15"/>
      <c r="H9" s="10"/>
      <c r="I9" s="10"/>
      <c r="J9" s="10"/>
      <c r="K9" s="10"/>
      <c r="L9" s="10"/>
      <c r="M9" s="10"/>
      <c r="N9" s="10"/>
    </row>
    <row r="10" spans="1:16" ht="15" customHeight="1" x14ac:dyDescent="0.2">
      <c r="A10" s="59" t="s">
        <v>14</v>
      </c>
      <c r="B10" s="12" t="s">
        <v>15</v>
      </c>
      <c r="C10" s="13">
        <v>108455.35</v>
      </c>
      <c r="D10" s="46">
        <f t="shared" si="1"/>
        <v>-14869.339999999997</v>
      </c>
      <c r="E10" s="46">
        <v>93586.010000000009</v>
      </c>
      <c r="F10" s="38">
        <f t="shared" si="0"/>
        <v>0.86289897178885144</v>
      </c>
      <c r="G10" s="10"/>
      <c r="H10" s="10"/>
      <c r="I10" s="10"/>
      <c r="J10" s="10"/>
      <c r="K10" s="10"/>
      <c r="L10" s="10"/>
      <c r="M10" s="10"/>
      <c r="N10" s="10"/>
    </row>
    <row r="11" spans="1:16" ht="60" customHeight="1" x14ac:dyDescent="0.2">
      <c r="A11" s="59" t="s">
        <v>16</v>
      </c>
      <c r="B11" s="12" t="s">
        <v>17</v>
      </c>
      <c r="C11" s="13">
        <v>1230819</v>
      </c>
      <c r="D11" s="46">
        <f t="shared" si="1"/>
        <v>-19945</v>
      </c>
      <c r="E11" s="46">
        <v>1210874</v>
      </c>
      <c r="F11" s="36">
        <f t="shared" si="0"/>
        <v>0.98379534277582648</v>
      </c>
      <c r="G11" s="16"/>
      <c r="H11" s="16"/>
      <c r="I11" s="16"/>
      <c r="J11" s="16"/>
      <c r="K11" s="16"/>
      <c r="L11" s="16"/>
      <c r="M11" s="16"/>
      <c r="N11" s="16"/>
    </row>
    <row r="12" spans="1:16" ht="27" customHeight="1" x14ac:dyDescent="0.2">
      <c r="A12" s="59" t="s">
        <v>18</v>
      </c>
      <c r="B12" s="12" t="s">
        <v>19</v>
      </c>
      <c r="C12" s="13">
        <v>592789.67000000004</v>
      </c>
      <c r="D12" s="46">
        <f t="shared" si="1"/>
        <v>68669.999999999884</v>
      </c>
      <c r="E12" s="46">
        <v>661459.66999999993</v>
      </c>
      <c r="F12" s="36">
        <f t="shared" ref="F12:F22" si="2">+E12/C12</f>
        <v>1.1158420996101364</v>
      </c>
      <c r="G12" s="18"/>
      <c r="H12" s="19"/>
      <c r="I12" s="19"/>
      <c r="J12" s="17"/>
      <c r="K12" s="19"/>
      <c r="L12" s="18"/>
      <c r="M12" s="18"/>
      <c r="N12" s="18"/>
    </row>
    <row r="13" spans="1:16" ht="14.25" customHeight="1" x14ac:dyDescent="0.2">
      <c r="A13" s="59" t="s">
        <v>20</v>
      </c>
      <c r="B13" s="12" t="s">
        <v>21</v>
      </c>
      <c r="C13" s="13">
        <v>340000</v>
      </c>
      <c r="D13" s="46">
        <f t="shared" ref="D13:D21" si="3">+E13-C13</f>
        <v>0</v>
      </c>
      <c r="E13" s="46">
        <v>340000</v>
      </c>
      <c r="F13" s="36">
        <f t="shared" si="2"/>
        <v>1</v>
      </c>
      <c r="G13" s="20"/>
      <c r="H13" s="20"/>
      <c r="I13" s="20"/>
      <c r="J13" s="20"/>
      <c r="K13" s="20"/>
      <c r="L13" s="20"/>
      <c r="M13" s="20"/>
      <c r="N13" s="20"/>
    </row>
    <row r="14" spans="1:16" ht="12.75" customHeight="1" x14ac:dyDescent="0.2">
      <c r="A14" s="60" t="s">
        <v>22</v>
      </c>
      <c r="B14" s="12" t="s">
        <v>44</v>
      </c>
      <c r="C14" s="13">
        <v>7969650</v>
      </c>
      <c r="D14" s="46">
        <f t="shared" si="3"/>
        <v>77000</v>
      </c>
      <c r="E14" s="13">
        <v>8046650</v>
      </c>
      <c r="F14" s="36">
        <f t="shared" si="2"/>
        <v>1.0096616538994811</v>
      </c>
      <c r="G14" s="20"/>
      <c r="H14" s="20"/>
      <c r="I14" s="20"/>
      <c r="J14" s="20"/>
      <c r="K14" s="20"/>
      <c r="L14" s="20"/>
      <c r="M14" s="20"/>
      <c r="N14" s="20"/>
    </row>
    <row r="15" spans="1:16" ht="21" customHeight="1" x14ac:dyDescent="0.2">
      <c r="A15" s="59" t="s">
        <v>23</v>
      </c>
      <c r="B15" s="12" t="s">
        <v>26</v>
      </c>
      <c r="C15" s="13">
        <v>20987.999999999996</v>
      </c>
      <c r="D15" s="46">
        <f t="shared" si="3"/>
        <v>3333</v>
      </c>
      <c r="E15" s="46">
        <v>24320.999999999996</v>
      </c>
      <c r="F15" s="36">
        <f t="shared" si="2"/>
        <v>1.158805031446541</v>
      </c>
    </row>
    <row r="16" spans="1:16" ht="63" customHeight="1" x14ac:dyDescent="0.2">
      <c r="A16" s="59" t="s">
        <v>24</v>
      </c>
      <c r="B16" s="12" t="s">
        <v>28</v>
      </c>
      <c r="C16" s="13">
        <v>798631</v>
      </c>
      <c r="D16" s="46">
        <f t="shared" si="3"/>
        <v>10445</v>
      </c>
      <c r="E16" s="46">
        <v>809076</v>
      </c>
      <c r="F16" s="36">
        <f t="shared" si="2"/>
        <v>1.0130786308069684</v>
      </c>
      <c r="G16" s="21"/>
      <c r="H16" s="22"/>
      <c r="I16" s="22"/>
      <c r="J16" s="17"/>
      <c r="K16" s="21"/>
      <c r="L16" s="21"/>
      <c r="M16" s="21"/>
      <c r="N16" s="21"/>
    </row>
    <row r="17" spans="1:6" ht="18.75" customHeight="1" x14ac:dyDescent="0.2">
      <c r="A17" s="59" t="s">
        <v>25</v>
      </c>
      <c r="B17" s="12" t="s">
        <v>30</v>
      </c>
      <c r="C17" s="13">
        <v>665</v>
      </c>
      <c r="D17" s="46">
        <f t="shared" si="3"/>
        <v>0</v>
      </c>
      <c r="E17" s="46">
        <v>665</v>
      </c>
      <c r="F17" s="36">
        <f t="shared" si="2"/>
        <v>1</v>
      </c>
    </row>
    <row r="18" spans="1:6" ht="15" customHeight="1" x14ac:dyDescent="0.2">
      <c r="A18" s="59" t="s">
        <v>27</v>
      </c>
      <c r="B18" s="12" t="s">
        <v>32</v>
      </c>
      <c r="C18" s="13">
        <v>12643</v>
      </c>
      <c r="D18" s="46">
        <f t="shared" si="3"/>
        <v>0</v>
      </c>
      <c r="E18" s="46">
        <v>12643</v>
      </c>
      <c r="F18" s="36">
        <f t="shared" si="2"/>
        <v>1</v>
      </c>
    </row>
    <row r="19" spans="1:6" ht="21.75" customHeight="1" x14ac:dyDescent="0.2">
      <c r="A19" s="59" t="s">
        <v>29</v>
      </c>
      <c r="B19" s="12" t="s">
        <v>34</v>
      </c>
      <c r="C19" s="13">
        <v>8000</v>
      </c>
      <c r="D19" s="46">
        <f t="shared" si="3"/>
        <v>0</v>
      </c>
      <c r="E19" s="46">
        <v>8000</v>
      </c>
      <c r="F19" s="36">
        <f t="shared" si="2"/>
        <v>1</v>
      </c>
    </row>
    <row r="20" spans="1:6" ht="15" customHeight="1" x14ac:dyDescent="0.2">
      <c r="A20" s="59" t="s">
        <v>31</v>
      </c>
      <c r="B20" s="12" t="s">
        <v>35</v>
      </c>
      <c r="C20" s="13">
        <v>5000</v>
      </c>
      <c r="D20" s="46">
        <f t="shared" si="3"/>
        <v>0</v>
      </c>
      <c r="E20" s="46">
        <v>5000</v>
      </c>
      <c r="F20" s="36">
        <f t="shared" si="2"/>
        <v>1</v>
      </c>
    </row>
    <row r="21" spans="1:6" ht="15" customHeight="1" x14ac:dyDescent="0.2">
      <c r="A21" s="59" t="s">
        <v>33</v>
      </c>
      <c r="B21" s="12" t="s">
        <v>36</v>
      </c>
      <c r="C21" s="13">
        <v>1000</v>
      </c>
      <c r="D21" s="46">
        <f t="shared" si="3"/>
        <v>0</v>
      </c>
      <c r="E21" s="46">
        <v>1000</v>
      </c>
      <c r="F21" s="36">
        <f t="shared" si="2"/>
        <v>1</v>
      </c>
    </row>
    <row r="22" spans="1:6" ht="15" customHeight="1" x14ac:dyDescent="0.2">
      <c r="A22" s="23"/>
      <c r="B22" s="70" t="s">
        <v>37</v>
      </c>
      <c r="C22" s="65">
        <f>SUM(C5:C21)</f>
        <v>13174056.93</v>
      </c>
      <c r="D22" s="66">
        <f>+E22-C22</f>
        <v>109480.25999999978</v>
      </c>
      <c r="E22" s="66">
        <f>SUM(E5:E21)</f>
        <v>13283537.189999999</v>
      </c>
      <c r="F22" s="67">
        <f t="shared" si="2"/>
        <v>1.0083102920066096</v>
      </c>
    </row>
    <row r="23" spans="1:6" s="1" customFormat="1" ht="15" customHeight="1" x14ac:dyDescent="0.2">
      <c r="A23" s="24"/>
      <c r="B23" s="25"/>
      <c r="C23" s="26"/>
      <c r="D23" s="26"/>
      <c r="E23" s="27"/>
    </row>
    <row r="24" spans="1:6" ht="18" customHeight="1" x14ac:dyDescent="0.2">
      <c r="B24" s="28"/>
      <c r="C24" s="47"/>
      <c r="D24" s="47"/>
      <c r="E24" s="47"/>
    </row>
    <row r="25" spans="1:6" x14ac:dyDescent="0.2">
      <c r="C25" s="2"/>
      <c r="D25" s="3"/>
      <c r="F25" s="37"/>
    </row>
    <row r="26" spans="1:6" x14ac:dyDescent="0.2">
      <c r="A26" s="31"/>
      <c r="B26" s="32"/>
      <c r="D26" s="29"/>
      <c r="E26" s="33"/>
    </row>
    <row r="27" spans="1:6" ht="14.45" customHeight="1" x14ac:dyDescent="0.2">
      <c r="A27" s="31"/>
      <c r="B27" s="31"/>
      <c r="C27" s="34"/>
      <c r="D27" s="48"/>
      <c r="E27" s="48"/>
    </row>
    <row r="28" spans="1:6" x14ac:dyDescent="0.2">
      <c r="A28" s="31"/>
      <c r="B28" s="31"/>
      <c r="C28" s="29"/>
      <c r="D28" s="33"/>
      <c r="E28" s="39"/>
    </row>
    <row r="29" spans="1:6" x14ac:dyDescent="0.2">
      <c r="A29" s="31"/>
      <c r="B29" s="31"/>
      <c r="C29" s="29"/>
      <c r="D29" s="39"/>
      <c r="E29" s="39"/>
    </row>
    <row r="30" spans="1:6" x14ac:dyDescent="0.2">
      <c r="A30" s="31"/>
      <c r="B30" s="31"/>
      <c r="C30" s="49"/>
      <c r="D30" s="50"/>
      <c r="E30" s="35"/>
    </row>
    <row r="31" spans="1:6" x14ac:dyDescent="0.2">
      <c r="A31" s="31"/>
      <c r="B31" s="31"/>
      <c r="C31" s="34"/>
      <c r="D31" s="35"/>
      <c r="E31" s="35"/>
    </row>
    <row r="35" spans="3:3" x14ac:dyDescent="0.2">
      <c r="C35" s="51"/>
    </row>
    <row r="36" spans="3:3" x14ac:dyDescent="0.2">
      <c r="C36" s="52"/>
    </row>
  </sheetData>
  <autoFilter ref="A4:B4"/>
  <mergeCells count="6"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120" zoomScaleNormal="120" workbookViewId="0">
      <selection activeCell="B3" sqref="B3"/>
    </sheetView>
  </sheetViews>
  <sheetFormatPr defaultColWidth="9.140625" defaultRowHeight="12.75" x14ac:dyDescent="0.2"/>
  <cols>
    <col min="1" max="1" width="6" style="1" customWidth="1"/>
    <col min="2" max="2" width="6.28515625" style="2" customWidth="1"/>
    <col min="3" max="3" width="23.28515625" style="2" customWidth="1"/>
    <col min="4" max="4" width="11.28515625" style="3" customWidth="1"/>
    <col min="5" max="6" width="11.42578125" style="37" customWidth="1"/>
    <col min="7" max="7" width="10.42578125" style="2" bestFit="1" customWidth="1"/>
    <col min="8" max="8" width="9.140625" style="2"/>
    <col min="9" max="9" width="11.42578125" style="2" bestFit="1" customWidth="1"/>
    <col min="10" max="16384" width="9.140625" style="2"/>
  </cols>
  <sheetData>
    <row r="1" spans="1:10" x14ac:dyDescent="0.2">
      <c r="A1" s="31"/>
      <c r="B1" s="31"/>
      <c r="C1" s="32"/>
      <c r="E1" s="29"/>
      <c r="F1" s="33"/>
    </row>
    <row r="2" spans="1:10" x14ac:dyDescent="0.2">
      <c r="A2" s="2"/>
      <c r="B2" s="54" t="s">
        <v>83</v>
      </c>
      <c r="C2" s="31"/>
      <c r="D2" s="34"/>
      <c r="E2" s="39"/>
      <c r="F2"/>
      <c r="J2" s="39"/>
    </row>
    <row r="3" spans="1:10" ht="42.75" customHeight="1" x14ac:dyDescent="0.2">
      <c r="A3" s="2"/>
      <c r="B3" s="8" t="s">
        <v>38</v>
      </c>
      <c r="C3" s="8" t="s">
        <v>39</v>
      </c>
      <c r="D3" s="68" t="str">
        <f>+Rashodi!C3</f>
        <v xml:space="preserve">Plan V0 za 2024. g. </v>
      </c>
      <c r="E3" s="68" t="s">
        <v>2</v>
      </c>
      <c r="F3" s="68" t="str">
        <f>+Rashodi!E3</f>
        <v>Plan V1 za 2024. g.</v>
      </c>
      <c r="G3" s="69" t="s">
        <v>3</v>
      </c>
      <c r="H3" s="37"/>
    </row>
    <row r="4" spans="1:10" x14ac:dyDescent="0.2">
      <c r="A4" s="2"/>
      <c r="B4" s="40" t="s">
        <v>4</v>
      </c>
      <c r="C4" s="9" t="s">
        <v>40</v>
      </c>
      <c r="D4" s="61">
        <v>13024056.890000002</v>
      </c>
      <c r="E4" s="61">
        <f>+F4-D4</f>
        <v>-68516.750000001863</v>
      </c>
      <c r="F4" s="61">
        <v>12955540.140000001</v>
      </c>
      <c r="G4" s="62">
        <f>+F4/D4</f>
        <v>0.99473921600783166</v>
      </c>
      <c r="H4" s="37"/>
    </row>
    <row r="5" spans="1:10" x14ac:dyDescent="0.2">
      <c r="A5" s="2"/>
      <c r="B5" s="40" t="s">
        <v>6</v>
      </c>
      <c r="C5" s="9" t="s">
        <v>41</v>
      </c>
      <c r="D5" s="61">
        <v>13174057</v>
      </c>
      <c r="E5" s="61">
        <f>+F5-D5</f>
        <v>109480.18999999948</v>
      </c>
      <c r="F5" s="63">
        <v>13283537.189999999</v>
      </c>
      <c r="G5" s="64">
        <f>+F5/D5</f>
        <v>1.0083102866489799</v>
      </c>
      <c r="H5" s="37"/>
    </row>
    <row r="6" spans="1:10" x14ac:dyDescent="0.2">
      <c r="A6" s="2"/>
      <c r="B6" s="41" t="s">
        <v>8</v>
      </c>
      <c r="C6" s="42" t="s">
        <v>42</v>
      </c>
      <c r="D6" s="43">
        <f>+D4-D5</f>
        <v>-150000.10999999754</v>
      </c>
      <c r="E6" s="43">
        <f>+F6-D6</f>
        <v>-177996.94000000134</v>
      </c>
      <c r="F6" s="44">
        <f>+F4-F5</f>
        <v>-327997.04999999888</v>
      </c>
      <c r="G6" s="45" t="s">
        <v>43</v>
      </c>
      <c r="H6" s="37"/>
    </row>
    <row r="8" spans="1:10" x14ac:dyDescent="0.2">
      <c r="F8" s="30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Prihodi</vt:lpstr>
      <vt:lpstr>Rashodi</vt:lpstr>
      <vt:lpstr>Rezultat</vt:lpstr>
      <vt:lpstr>Rashodi!Print_Area</vt:lpstr>
    </vt:vector>
  </TitlesOfParts>
  <Company>Halmed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Matavulj Perić</dc:creator>
  <cp:lastModifiedBy>Nikolina Matavulj Perić</cp:lastModifiedBy>
  <cp:lastPrinted>2024-11-14T12:23:44Z</cp:lastPrinted>
  <dcterms:created xsi:type="dcterms:W3CDTF">2024-11-14T11:49:37Z</dcterms:created>
  <dcterms:modified xsi:type="dcterms:W3CDTF">2024-11-15T10:46:14Z</dcterms:modified>
</cp:coreProperties>
</file>