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PEIO\EPO\Računovodstvo\A &amp; M financije\PLANOVI 2025\Rebalans 2025 V2\ZA WEB\"/>
    </mc:Choice>
  </mc:AlternateContent>
  <bookViews>
    <workbookView xWindow="0" yWindow="0" windowWidth="28800" windowHeight="12480"/>
  </bookViews>
  <sheets>
    <sheet name="Prihodi" sheetId="4" r:id="rId1"/>
    <sheet name="Rashodi" sheetId="2" r:id="rId2"/>
    <sheet name="Rezultat" sheetId="1" r:id="rId3"/>
  </sheets>
  <externalReferences>
    <externalReference r:id="rId4"/>
  </externalReferences>
  <definedNames>
    <definedName name="_xlnm._FilterDatabase" localSheetId="1" hidden="1">Rashodi!$A$4:$B$4</definedName>
    <definedName name="_xlnm.Print_Area" localSheetId="1">Rashodi!$A$2:$F$24</definedName>
    <definedName name="_xlnm.Print_Area" localSheetId="2">Rezultat!#REF!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7" i="4"/>
  <c r="D32" i="4"/>
  <c r="E6" i="4"/>
  <c r="D6" i="4"/>
  <c r="C6" i="4"/>
  <c r="E22" i="2"/>
  <c r="D5" i="2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C5" i="4" l="1"/>
  <c r="C29" i="4"/>
  <c r="C27" i="4"/>
  <c r="C32" i="4" l="1"/>
  <c r="E29" i="4" l="1"/>
  <c r="E27" i="4"/>
  <c r="E5" i="4"/>
  <c r="E3" i="2"/>
  <c r="E3" i="1" s="1"/>
  <c r="C3" i="2"/>
  <c r="D3" i="1" s="1"/>
  <c r="D30" i="4"/>
  <c r="F4" i="1"/>
  <c r="D14" i="2"/>
  <c r="D28" i="4"/>
  <c r="F31" i="4"/>
  <c r="D31" i="4"/>
  <c r="F30" i="4"/>
  <c r="F26" i="4"/>
  <c r="D26" i="4"/>
  <c r="F25" i="4"/>
  <c r="D25" i="4"/>
  <c r="F24" i="4"/>
  <c r="D24" i="4"/>
  <c r="F23" i="4"/>
  <c r="D23" i="4"/>
  <c r="F22" i="4"/>
  <c r="D22" i="4"/>
  <c r="F21" i="4"/>
  <c r="D21" i="4"/>
  <c r="F20" i="4"/>
  <c r="D20" i="4"/>
  <c r="F19" i="4"/>
  <c r="D19" i="4"/>
  <c r="F18" i="4"/>
  <c r="D18" i="4"/>
  <c r="F17" i="4"/>
  <c r="D17" i="4"/>
  <c r="F16" i="4"/>
  <c r="D16" i="4"/>
  <c r="F15" i="4"/>
  <c r="D15" i="4"/>
  <c r="F14" i="4"/>
  <c r="D14" i="4"/>
  <c r="F13" i="4"/>
  <c r="D13" i="4"/>
  <c r="F12" i="4"/>
  <c r="D12" i="4"/>
  <c r="F11" i="4"/>
  <c r="D11" i="4"/>
  <c r="F10" i="4"/>
  <c r="D10" i="4"/>
  <c r="F9" i="4"/>
  <c r="D9" i="4"/>
  <c r="F7" i="4"/>
  <c r="D7" i="4"/>
  <c r="F28" i="4"/>
  <c r="F20" i="2"/>
  <c r="D19" i="2"/>
  <c r="D18" i="2"/>
  <c r="D17" i="2"/>
  <c r="D16" i="2"/>
  <c r="D13" i="2"/>
  <c r="D11" i="2"/>
  <c r="D9" i="2"/>
  <c r="D8" i="2"/>
  <c r="D7" i="2"/>
  <c r="F6" i="2"/>
  <c r="F5" i="2"/>
  <c r="F13" i="2"/>
  <c r="D15" i="2"/>
  <c r="D21" i="2"/>
  <c r="F11" i="2"/>
  <c r="D6" i="2"/>
  <c r="F9" i="2"/>
  <c r="D10" i="2"/>
  <c r="F16" i="2"/>
  <c r="D12" i="2"/>
  <c r="D20" i="2"/>
  <c r="F15" i="2"/>
  <c r="F7" i="2"/>
  <c r="F8" i="2"/>
  <c r="F21" i="2"/>
  <c r="F19" i="2"/>
  <c r="F18" i="2"/>
  <c r="F12" i="2"/>
  <c r="F5" i="1"/>
  <c r="F17" i="2"/>
  <c r="F22" i="2"/>
  <c r="F10" i="2"/>
  <c r="F14" i="2"/>
  <c r="E32" i="4" l="1"/>
  <c r="F29" i="4"/>
  <c r="F6" i="4"/>
  <c r="D29" i="4"/>
  <c r="F27" i="4"/>
  <c r="F5" i="4" l="1"/>
  <c r="D5" i="4"/>
  <c r="F32" i="4" l="1"/>
</calcChain>
</file>

<file path=xl/sharedStrings.xml><?xml version="1.0" encoding="utf-8"?>
<sst xmlns="http://schemas.openxmlformats.org/spreadsheetml/2006/main" count="110" uniqueCount="86">
  <si>
    <t>R. Br.</t>
  </si>
  <si>
    <t>Vrsta rashoda</t>
  </si>
  <si>
    <t>Povećanje / smanjenje</t>
  </si>
  <si>
    <t>Indeks</t>
  </si>
  <si>
    <t>1.</t>
  </si>
  <si>
    <t>Materijalni troškovi</t>
  </si>
  <si>
    <t>2.</t>
  </si>
  <si>
    <t>Troškovi energije</t>
  </si>
  <si>
    <t>3.</t>
  </si>
  <si>
    <t>Poštanske, telekomunikacijske i usluge prijevoza</t>
  </si>
  <si>
    <t>4.</t>
  </si>
  <si>
    <t>Usluge održavanja</t>
  </si>
  <si>
    <t>5.</t>
  </si>
  <si>
    <t>Bankovne usluge</t>
  </si>
  <si>
    <t>6.</t>
  </si>
  <si>
    <t xml:space="preserve">Premije osiguranja </t>
  </si>
  <si>
    <t>7.</t>
  </si>
  <si>
    <t>Ostali vanjski troškovi-usluge najma prostora, vanjskih suradnika, studenata, privremenih radnika, digitalizacije i mikrofilmiranja</t>
  </si>
  <si>
    <t>8.</t>
  </si>
  <si>
    <t>Potpore, naknade, prigodne i ostale nagrade</t>
  </si>
  <si>
    <t>9.</t>
  </si>
  <si>
    <t>Amortizacija</t>
  </si>
  <si>
    <t>10.</t>
  </si>
  <si>
    <t>11.</t>
  </si>
  <si>
    <t>12.</t>
  </si>
  <si>
    <t>13.</t>
  </si>
  <si>
    <t>Članarine, nadoknade i slična davanja</t>
  </si>
  <si>
    <t>14.</t>
  </si>
  <si>
    <t>Naknade troškova radnika (sl. putovanja, edukacije, zdrav. pregledi), troškovi reprezentacije, donacije i ostali nesp. nematerijalni troškovi</t>
  </si>
  <si>
    <t>15.</t>
  </si>
  <si>
    <t>Neamort.vrijed.rashod.imovine</t>
  </si>
  <si>
    <t>16.</t>
  </si>
  <si>
    <t>Troškovi sitnog inventara</t>
  </si>
  <si>
    <t>17.</t>
  </si>
  <si>
    <t>Vrijednosna usklađivanja kratkotrajnih potraživanja</t>
  </si>
  <si>
    <t>Negativne tečajne razlike</t>
  </si>
  <si>
    <t>Ostali financijski rashodi</t>
  </si>
  <si>
    <t>UKUPNO:</t>
  </si>
  <si>
    <t xml:space="preserve">R.br. </t>
  </si>
  <si>
    <t>Naziv kategorije</t>
  </si>
  <si>
    <t>Ukupni prihodi</t>
  </si>
  <si>
    <t>Ukupni rashodi</t>
  </si>
  <si>
    <t>-</t>
  </si>
  <si>
    <t xml:space="preserve">Troškovi osoblja - plaće </t>
  </si>
  <si>
    <t>Prihodi od sudjelujućih interesa i ostalih ulaganja</t>
  </si>
  <si>
    <t>Ostali poslovni prihodi</t>
  </si>
  <si>
    <t>R. br.</t>
  </si>
  <si>
    <t>Vrsta prihoda</t>
  </si>
  <si>
    <t>Redovite usluge propisane Zakonom</t>
  </si>
  <si>
    <t>Stavljanje lijeka u promet</t>
  </si>
  <si>
    <t>1.1.</t>
  </si>
  <si>
    <t xml:space="preserve">   Davanje odobrenja i registracija</t>
  </si>
  <si>
    <t>1.2.</t>
  </si>
  <si>
    <t xml:space="preserve">   Obnova odobrenja</t>
  </si>
  <si>
    <t>1.3.</t>
  </si>
  <si>
    <t xml:space="preserve">   Izmjena odobrenja</t>
  </si>
  <si>
    <t>1.4.</t>
  </si>
  <si>
    <t xml:space="preserve">     Ugovor o provjeri prikladnosti prijevoda tekstova SPC i Upute lijekova</t>
  </si>
  <si>
    <t>1.5.</t>
  </si>
  <si>
    <t xml:space="preserve">     Ocjena dokumentacije o lijeku u centraliziranom postupku (CHMP) prema ugovoru s EMA-om</t>
  </si>
  <si>
    <t>1.6.</t>
  </si>
  <si>
    <t xml:space="preserve">    Ocjena dokumentacije o djelatnoj tvari za izdavanje CEP-a prema ugovoru s EDQM-om </t>
  </si>
  <si>
    <t>Dostupnost lijekova</t>
  </si>
  <si>
    <t>Potrošnja  i cijene lijekova</t>
  </si>
  <si>
    <t xml:space="preserve">Provjera kakvoće </t>
  </si>
  <si>
    <t>Godišnje pristojbe</t>
  </si>
  <si>
    <t>Medicinski proizvodi</t>
  </si>
  <si>
    <t>Edukacije i pružanje stručnih savjeta iz područja djelatnosti Agencije</t>
  </si>
  <si>
    <t>Hrvatska farmakopeja</t>
  </si>
  <si>
    <t>Klinička ispitivanja</t>
  </si>
  <si>
    <t>Farmakovigilancija</t>
  </si>
  <si>
    <t>Ocjena u arbitražnom postupku prema ugovoru s EMA-om</t>
  </si>
  <si>
    <t>Davanje znanstvenog savjeta (SAWP) prema ugovoru s EMA-om</t>
  </si>
  <si>
    <t>Veterinarsko-medicinski proizvodi (VMP)</t>
  </si>
  <si>
    <t>Prihodi od projekata</t>
  </si>
  <si>
    <t>Ostali  prihodi</t>
  </si>
  <si>
    <t>Proizvodnja, nadzor i promet lijekova</t>
  </si>
  <si>
    <t>SAFE-CT, CHESSMEN, EU4H 11, IncreaseNET</t>
  </si>
  <si>
    <t>Tablica 36. Plan ukupnih prihoda po vrstama prihoda</t>
  </si>
  <si>
    <t>Tablica 37. Plan ukupnih rashoda po vrstama rashoda</t>
  </si>
  <si>
    <t>Tablica 38. Rekapitulacija prihoda i rashoda</t>
  </si>
  <si>
    <t>Dobit/Gubitak</t>
  </si>
  <si>
    <t>1.1.1.</t>
  </si>
  <si>
    <t xml:space="preserve">    Prijenos i ukidanje odobrenja</t>
  </si>
  <si>
    <t xml:space="preserve">Plan V1 za 2025. g. </t>
  </si>
  <si>
    <t>Plan V2 za 2025.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</si>
</sst>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kn&quot;;[Red]\-#,##0.00\ &quot;kn&quot;"/>
    <numFmt numFmtId="43" formatCode="_-* #,##0.00_-;\-* #,##0.00_-;_-* &quot;-&quot;??_-;_-@_-"/>
    <numFmt numFmtId="164" formatCode="0.00000"/>
    <numFmt numFmtId="165" formatCode="#,##0\ &quot;kn&quot;"/>
    <numFmt numFmtId="166" formatCode="#,##0\ [$€-1]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sz val="9.5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3E7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BDBD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1" fillId="0" borderId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13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3" fontId="3" fillId="0" borderId="0" xfId="0" applyNumberFormat="1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3" fontId="17" fillId="0" borderId="0" xfId="0" applyNumberFormat="1" applyFont="1" applyFill="1" applyBorder="1" applyAlignment="1">
      <alignment vertical="center" wrapText="1"/>
    </xf>
    <xf numFmtId="3" fontId="10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vertical="center" wrapText="1"/>
    </xf>
    <xf numFmtId="165" fontId="10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9" fontId="11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3" fontId="18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9" fontId="12" fillId="3" borderId="1" xfId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Fill="1" applyAlignment="1">
      <alignment vertical="center"/>
    </xf>
    <xf numFmtId="3" fontId="21" fillId="0" borderId="0" xfId="3" applyNumberFormat="1" applyFont="1" applyAlignment="1">
      <alignment vertical="center"/>
    </xf>
    <xf numFmtId="3" fontId="18" fillId="5" borderId="1" xfId="3" applyNumberFormat="1" applyFont="1" applyFill="1" applyBorder="1" applyAlignment="1">
      <alignment horizontal="right" vertical="center" wrapText="1"/>
    </xf>
    <xf numFmtId="8" fontId="21" fillId="0" borderId="0" xfId="3" applyNumberFormat="1" applyFont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23" fillId="0" borderId="1" xfId="3" applyFont="1" applyBorder="1" applyAlignment="1">
      <alignment horizontal="center" vertical="center"/>
    </xf>
    <xf numFmtId="0" fontId="23" fillId="0" borderId="1" xfId="3" applyFont="1" applyBorder="1" applyAlignment="1">
      <alignment vertical="center" wrapText="1"/>
    </xf>
    <xf numFmtId="3" fontId="23" fillId="0" borderId="1" xfId="3" applyNumberFormat="1" applyFont="1" applyFill="1" applyBorder="1" applyAlignment="1">
      <alignment vertical="center"/>
    </xf>
    <xf numFmtId="9" fontId="10" fillId="0" borderId="1" xfId="3" applyNumberFormat="1" applyFont="1" applyBorder="1" applyAlignment="1">
      <alignment vertical="center"/>
    </xf>
    <xf numFmtId="16" fontId="27" fillId="0" borderId="1" xfId="3" applyNumberFormat="1" applyFont="1" applyBorder="1" applyAlignment="1">
      <alignment horizontal="right" vertical="center"/>
    </xf>
    <xf numFmtId="0" fontId="27" fillId="0" borderId="1" xfId="3" applyFont="1" applyBorder="1" applyAlignment="1">
      <alignment vertical="center" wrapText="1"/>
    </xf>
    <xf numFmtId="2" fontId="23" fillId="0" borderId="1" xfId="3" applyNumberFormat="1" applyFont="1" applyBorder="1" applyAlignment="1">
      <alignment horizontal="center" vertical="center"/>
    </xf>
    <xf numFmtId="0" fontId="23" fillId="0" borderId="1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vertical="center" wrapText="1"/>
    </xf>
    <xf numFmtId="0" fontId="23" fillId="4" borderId="1" xfId="3" applyFont="1" applyFill="1" applyBorder="1" applyAlignment="1">
      <alignment horizontal="center" vertical="center"/>
    </xf>
    <xf numFmtId="0" fontId="24" fillId="4" borderId="1" xfId="3" applyFont="1" applyFill="1" applyBorder="1" applyAlignment="1">
      <alignment vertical="center" wrapText="1"/>
    </xf>
    <xf numFmtId="3" fontId="24" fillId="6" borderId="1" xfId="3" applyNumberFormat="1" applyFont="1" applyFill="1" applyBorder="1" applyAlignment="1">
      <alignment vertical="center"/>
    </xf>
    <xf numFmtId="9" fontId="8" fillId="4" borderId="1" xfId="3" applyNumberFormat="1" applyFont="1" applyFill="1" applyBorder="1" applyAlignment="1">
      <alignment horizontal="right" vertical="center"/>
    </xf>
    <xf numFmtId="9" fontId="12" fillId="3" borderId="1" xfId="3" applyNumberFormat="1" applyFont="1" applyFill="1" applyBorder="1" applyAlignment="1">
      <alignment vertical="center"/>
    </xf>
    <xf numFmtId="9" fontId="14" fillId="3" borderId="1" xfId="0" applyNumberFormat="1" applyFont="1" applyFill="1" applyBorder="1" applyAlignment="1">
      <alignment horizontal="right" vertical="center"/>
    </xf>
    <xf numFmtId="9" fontId="23" fillId="0" borderId="1" xfId="1" applyNumberFormat="1" applyFont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vertical="center"/>
    </xf>
    <xf numFmtId="4" fontId="25" fillId="2" borderId="2" xfId="3" applyNumberFormat="1" applyFont="1" applyFill="1" applyBorder="1" applyAlignment="1">
      <alignment horizontal="center" vertical="center" wrapText="1"/>
    </xf>
    <xf numFmtId="4" fontId="25" fillId="2" borderId="3" xfId="3" applyNumberFormat="1" applyFont="1" applyFill="1" applyBorder="1" applyAlignment="1">
      <alignment horizontal="center" vertical="center" wrapText="1"/>
    </xf>
    <xf numFmtId="0" fontId="18" fillId="3" borderId="5" xfId="3" applyFont="1" applyFill="1" applyBorder="1" applyAlignment="1">
      <alignment horizontal="left" vertical="center"/>
    </xf>
    <xf numFmtId="0" fontId="18" fillId="3" borderId="4" xfId="3" applyFont="1" applyFill="1" applyBorder="1" applyAlignment="1">
      <alignment horizontal="left" vertical="center"/>
    </xf>
    <xf numFmtId="0" fontId="24" fillId="2" borderId="2" xfId="3" applyFont="1" applyFill="1" applyBorder="1" applyAlignment="1">
      <alignment vertical="center"/>
    </xf>
    <xf numFmtId="0" fontId="24" fillId="2" borderId="3" xfId="3" applyFont="1" applyFill="1" applyBorder="1" applyAlignment="1">
      <alignment vertical="center"/>
    </xf>
    <xf numFmtId="3" fontId="25" fillId="2" borderId="1" xfId="3" applyNumberFormat="1" applyFont="1" applyFill="1" applyBorder="1" applyAlignment="1">
      <alignment horizontal="center" vertical="center" wrapText="1"/>
    </xf>
    <xf numFmtId="3" fontId="25" fillId="2" borderId="2" xfId="3" applyNumberFormat="1" applyFont="1" applyFill="1" applyBorder="1" applyAlignment="1">
      <alignment horizontal="center" vertical="center" wrapText="1"/>
    </xf>
    <xf numFmtId="3" fontId="25" fillId="2" borderId="3" xfId="3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 wrapText="1"/>
    </xf>
  </cellXfs>
  <cellStyles count="8">
    <cellStyle name="Comma 2" xfId="2"/>
    <cellStyle name="Comma 3" xfId="7"/>
    <cellStyle name="Normal" xfId="0" builtinId="0"/>
    <cellStyle name="Normal 2" xfId="3"/>
    <cellStyle name="Normal 6 3" xfId="4"/>
    <cellStyle name="Percent" xfId="1" builtinId="5"/>
    <cellStyle name="Percent 2" xfId="5"/>
    <cellStyle name="Percent 2 2" xfId="6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IO/EPO/Ra&#269;unovodstvo/A%20&amp;%20M%20financije/PLANOVI%202025/Rebalans%202025%20V2%20TO%20DO/Plan%20rada_prihoda%20rebalans%202025_V2.S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rada 2025. REBALANS V2"/>
      <sheetName val="Plan rada 2025. V1"/>
      <sheetName val="radno"/>
      <sheetName val="SUMarno"/>
      <sheetName val="Plan rada 2025.radno"/>
      <sheetName val="za UV 2025"/>
      <sheetName val="Plan 2024. za Word"/>
      <sheetName val="za UV"/>
      <sheetName val="kontrola"/>
      <sheetName val="Plan rada u word"/>
      <sheetName val="sum"/>
    </sheetNames>
    <sheetDataSet>
      <sheetData sheetId="0">
        <row r="563">
          <cell r="BM563">
            <v>8507505.5799999982</v>
          </cell>
        </row>
        <row r="564">
          <cell r="BM564">
            <v>2052584.8399999999</v>
          </cell>
        </row>
        <row r="565">
          <cell r="BM565">
            <v>59535</v>
          </cell>
        </row>
        <row r="566">
          <cell r="BM566">
            <v>419425</v>
          </cell>
        </row>
        <row r="567">
          <cell r="BM567">
            <v>3883612.7399999998</v>
          </cell>
        </row>
        <row r="568">
          <cell r="BM568">
            <v>77188</v>
          </cell>
        </row>
        <row r="569">
          <cell r="BM569">
            <v>1995560</v>
          </cell>
        </row>
        <row r="570">
          <cell r="BM570">
            <v>4400</v>
          </cell>
        </row>
        <row r="571">
          <cell r="BM571">
            <v>9600</v>
          </cell>
        </row>
        <row r="572">
          <cell r="BM572">
            <v>5600</v>
          </cell>
        </row>
        <row r="573">
          <cell r="BM573">
            <v>783851.23</v>
          </cell>
        </row>
        <row r="576">
          <cell r="BM576">
            <v>723553.28999999992</v>
          </cell>
        </row>
        <row r="577">
          <cell r="BM577">
            <v>463890</v>
          </cell>
        </row>
        <row r="578">
          <cell r="BM578">
            <v>808330.43999999983</v>
          </cell>
        </row>
        <row r="582">
          <cell r="BM582">
            <v>1964756.9200000002</v>
          </cell>
        </row>
        <row r="585">
          <cell r="BM585">
            <v>251444.47999999998</v>
          </cell>
        </row>
        <row r="586">
          <cell r="BM586">
            <v>20100</v>
          </cell>
        </row>
        <row r="587">
          <cell r="BM587">
            <v>5694.2599999999993</v>
          </cell>
        </row>
        <row r="588">
          <cell r="BM588">
            <v>165705.72999999998</v>
          </cell>
        </row>
        <row r="589">
          <cell r="BM589">
            <v>1478351.5199999998</v>
          </cell>
        </row>
        <row r="596">
          <cell r="BM596">
            <v>40100</v>
          </cell>
        </row>
        <row r="597">
          <cell r="BM597">
            <v>725522</v>
          </cell>
        </row>
        <row r="598">
          <cell r="BM598">
            <v>17718.55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141"/>
  <sheetViews>
    <sheetView tabSelected="1" zoomScale="115" zoomScaleNormal="115" workbookViewId="0">
      <selection activeCell="J25" sqref="J25"/>
    </sheetView>
  </sheetViews>
  <sheetFormatPr defaultColWidth="8.85546875" defaultRowHeight="12.75" x14ac:dyDescent="0.2"/>
  <cols>
    <col min="1" max="1" width="10.85546875" style="52" customWidth="1"/>
    <col min="2" max="2" width="28.140625" style="52" customWidth="1"/>
    <col min="3" max="3" width="14.140625" style="52" customWidth="1"/>
    <col min="4" max="4" width="13.85546875" style="52" customWidth="1"/>
    <col min="5" max="5" width="13.7109375" style="54" customWidth="1"/>
    <col min="6" max="6" width="13.42578125" style="52" customWidth="1"/>
    <col min="7" max="10" width="12.5703125" style="54" customWidth="1"/>
    <col min="11" max="11" width="14" style="52" customWidth="1"/>
    <col min="12" max="12" width="14.7109375" style="52" customWidth="1"/>
    <col min="13" max="13" width="15.42578125" style="52" customWidth="1"/>
    <col min="14" max="14" width="12.42578125" style="52" customWidth="1"/>
    <col min="15" max="15" width="13.42578125" style="52" customWidth="1"/>
    <col min="16" max="16" width="11" style="52" customWidth="1"/>
    <col min="17" max="17" width="14" style="52" customWidth="1"/>
    <col min="18" max="18" width="15.28515625" style="52" customWidth="1"/>
    <col min="19" max="19" width="18.7109375" style="52" customWidth="1"/>
    <col min="20" max="20" width="15.7109375" style="52" customWidth="1"/>
    <col min="21" max="21" width="9.140625" style="52" customWidth="1"/>
    <col min="22" max="22" width="11.7109375" style="52" customWidth="1"/>
    <col min="23" max="23" width="11" style="52" customWidth="1"/>
    <col min="24" max="24" width="14" style="52" customWidth="1"/>
    <col min="25" max="25" width="13.7109375" style="52" customWidth="1"/>
    <col min="26" max="26" width="14.28515625" style="52" customWidth="1"/>
    <col min="27" max="27" width="10.28515625" style="52" customWidth="1"/>
    <col min="28" max="28" width="9.140625" style="52" customWidth="1"/>
    <col min="29" max="29" width="13.140625" style="52" bestFit="1" customWidth="1"/>
    <col min="30" max="30" width="10.42578125" style="52" bestFit="1" customWidth="1"/>
    <col min="31" max="31" width="14.28515625" style="52" customWidth="1"/>
    <col min="32" max="34" width="10.5703125" style="52" customWidth="1"/>
    <col min="35" max="35" width="7.28515625" style="52" customWidth="1"/>
    <col min="36" max="36" width="12.28515625" style="52" customWidth="1"/>
    <col min="37" max="37" width="12.42578125" style="52" customWidth="1"/>
    <col min="38" max="38" width="8.5703125" style="52" customWidth="1"/>
    <col min="39" max="39" width="14" style="52" customWidth="1"/>
    <col min="40" max="40" width="8.7109375" style="52" customWidth="1"/>
    <col min="41" max="41" width="10.5703125" style="52" customWidth="1"/>
    <col min="42" max="42" width="11.5703125" style="52" bestFit="1" customWidth="1"/>
    <col min="43" max="43" width="11.85546875" style="52" customWidth="1"/>
    <col min="44" max="44" width="11.42578125" style="52" bestFit="1" customWidth="1"/>
    <col min="45" max="45" width="11.5703125" style="52" customWidth="1"/>
    <col min="46" max="16384" width="8.85546875" style="52"/>
  </cols>
  <sheetData>
    <row r="2" spans="1:45" ht="11.25" customHeight="1" x14ac:dyDescent="0.2">
      <c r="A2" s="53" t="s">
        <v>78</v>
      </c>
      <c r="D2" s="56"/>
      <c r="E2" s="52"/>
    </row>
    <row r="3" spans="1:45" x14ac:dyDescent="0.2">
      <c r="A3" s="89" t="s">
        <v>46</v>
      </c>
      <c r="B3" s="89" t="s">
        <v>47</v>
      </c>
      <c r="C3" s="91" t="s">
        <v>84</v>
      </c>
      <c r="D3" s="92" t="s">
        <v>2</v>
      </c>
      <c r="E3" s="92" t="s">
        <v>85</v>
      </c>
      <c r="F3" s="85" t="s">
        <v>3</v>
      </c>
    </row>
    <row r="4" spans="1:45" x14ac:dyDescent="0.2">
      <c r="A4" s="90"/>
      <c r="B4" s="90"/>
      <c r="C4" s="91"/>
      <c r="D4" s="93"/>
      <c r="E4" s="93"/>
      <c r="F4" s="86"/>
    </row>
    <row r="5" spans="1:45" x14ac:dyDescent="0.2">
      <c r="A5" s="76"/>
      <c r="B5" s="77" t="s">
        <v>48</v>
      </c>
      <c r="C5" s="78">
        <f>SUM(C6,C14:C26)</f>
        <v>14744833.759999998</v>
      </c>
      <c r="D5" s="78">
        <f>+E5-C5</f>
        <v>1211690.2400000021</v>
      </c>
      <c r="E5" s="78">
        <f>SUM(E6,E14:E26)</f>
        <v>15956524</v>
      </c>
      <c r="F5" s="79">
        <f>+E5/C5</f>
        <v>1.0821772737300772</v>
      </c>
    </row>
    <row r="6" spans="1:45" x14ac:dyDescent="0.2">
      <c r="A6" s="66" t="s">
        <v>4</v>
      </c>
      <c r="B6" s="67" t="s">
        <v>49</v>
      </c>
      <c r="C6" s="68">
        <f>SUM(C7:C13)</f>
        <v>8360226</v>
      </c>
      <c r="D6" s="68">
        <f>+E6-C6</f>
        <v>147279.58000000007</v>
      </c>
      <c r="E6" s="68">
        <f>SUM(E7:E13)</f>
        <v>8507505.5800000001</v>
      </c>
      <c r="F6" s="69">
        <f>+E6/C6</f>
        <v>1.0176166984002586</v>
      </c>
    </row>
    <row r="7" spans="1:45" x14ac:dyDescent="0.2">
      <c r="A7" s="70" t="s">
        <v>50</v>
      </c>
      <c r="B7" s="71" t="s">
        <v>51</v>
      </c>
      <c r="C7" s="68">
        <v>2023000</v>
      </c>
      <c r="D7" s="68">
        <f t="shared" ref="D7:D31" si="0">+E7-C7</f>
        <v>29584.839999999851</v>
      </c>
      <c r="E7" s="84">
        <f>+'[1]Plan rada 2025. REBALANS V2'!$BM$564</f>
        <v>2052584.8399999999</v>
      </c>
      <c r="F7" s="69">
        <f t="shared" ref="F7:F31" si="1">+E7/C7</f>
        <v>1.0146242412259021</v>
      </c>
    </row>
    <row r="8" spans="1:45" x14ac:dyDescent="0.2">
      <c r="A8" s="70" t="s">
        <v>82</v>
      </c>
      <c r="B8" s="71" t="s">
        <v>83</v>
      </c>
      <c r="C8" s="68">
        <v>85860</v>
      </c>
      <c r="D8" s="68"/>
      <c r="E8" s="84">
        <f>+'[1]Plan rada 2025. REBALANS V2'!$BM$565</f>
        <v>59535</v>
      </c>
      <c r="F8" s="69"/>
    </row>
    <row r="9" spans="1:45" x14ac:dyDescent="0.2">
      <c r="A9" s="70" t="s">
        <v>52</v>
      </c>
      <c r="B9" s="71" t="s">
        <v>53</v>
      </c>
      <c r="C9" s="68">
        <v>423061</v>
      </c>
      <c r="D9" s="68">
        <f t="shared" si="0"/>
        <v>-3636</v>
      </c>
      <c r="E9" s="84">
        <f>+'[1]Plan rada 2025. REBALANS V2'!$BM$566</f>
        <v>419425</v>
      </c>
      <c r="F9" s="69">
        <f t="shared" si="1"/>
        <v>0.99140549471589201</v>
      </c>
    </row>
    <row r="10" spans="1:45" x14ac:dyDescent="0.2">
      <c r="A10" s="70" t="s">
        <v>54</v>
      </c>
      <c r="B10" s="71" t="s">
        <v>55</v>
      </c>
      <c r="C10" s="68">
        <v>3976805</v>
      </c>
      <c r="D10" s="68">
        <f t="shared" si="0"/>
        <v>-93192.260000000242</v>
      </c>
      <c r="E10" s="84">
        <f>+'[1]Plan rada 2025. REBALANS V2'!$BM$567</f>
        <v>3883612.7399999998</v>
      </c>
      <c r="F10" s="69">
        <f t="shared" si="1"/>
        <v>0.97656604736717034</v>
      </c>
    </row>
    <row r="11" spans="1:45" s="54" customFormat="1" ht="36" x14ac:dyDescent="0.2">
      <c r="A11" s="70" t="s">
        <v>56</v>
      </c>
      <c r="B11" s="71" t="s">
        <v>57</v>
      </c>
      <c r="C11" s="68">
        <v>55000</v>
      </c>
      <c r="D11" s="68">
        <f t="shared" si="0"/>
        <v>22188</v>
      </c>
      <c r="E11" s="84">
        <f>+'[1]Plan rada 2025. REBALANS V2'!$BM$568</f>
        <v>77188</v>
      </c>
      <c r="F11" s="69">
        <f t="shared" si="1"/>
        <v>1.4034181818181819</v>
      </c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</row>
    <row r="12" spans="1:45" s="54" customFormat="1" ht="36" x14ac:dyDescent="0.2">
      <c r="A12" s="70" t="s">
        <v>58</v>
      </c>
      <c r="B12" s="71" t="s">
        <v>59</v>
      </c>
      <c r="C12" s="68">
        <v>1790900</v>
      </c>
      <c r="D12" s="68">
        <f t="shared" si="0"/>
        <v>218660</v>
      </c>
      <c r="E12" s="84">
        <f>+'[1]Plan rada 2025. REBALANS V2'!$BM$569+'[1]Plan rada 2025. REBALANS V2'!$BM$570+'[1]Plan rada 2025. REBALANS V2'!$BM$571</f>
        <v>2009560</v>
      </c>
      <c r="F12" s="69">
        <f t="shared" si="1"/>
        <v>1.1220950360154112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</row>
    <row r="13" spans="1:45" s="54" customFormat="1" ht="36" x14ac:dyDescent="0.2">
      <c r="A13" s="70" t="s">
        <v>60</v>
      </c>
      <c r="B13" s="71" t="s">
        <v>61</v>
      </c>
      <c r="C13" s="68">
        <v>5600</v>
      </c>
      <c r="D13" s="68">
        <f t="shared" si="0"/>
        <v>0</v>
      </c>
      <c r="E13" s="84">
        <f>+'[1]Plan rada 2025. REBALANS V2'!$BM$572</f>
        <v>5600</v>
      </c>
      <c r="F13" s="69">
        <f t="shared" si="1"/>
        <v>1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</row>
    <row r="14" spans="1:45" s="54" customFormat="1" ht="24" x14ac:dyDescent="0.2">
      <c r="A14" s="72" t="s">
        <v>6</v>
      </c>
      <c r="B14" s="67" t="s">
        <v>76</v>
      </c>
      <c r="C14" s="68">
        <v>685464.60999999987</v>
      </c>
      <c r="D14" s="68">
        <f t="shared" si="0"/>
        <v>98386.620000000112</v>
      </c>
      <c r="E14" s="84">
        <f>+'[1]Plan rada 2025. REBALANS V2'!$BM$573</f>
        <v>783851.23</v>
      </c>
      <c r="F14" s="69">
        <f t="shared" si="1"/>
        <v>1.1435327492691418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</row>
    <row r="15" spans="1:45" s="54" customFormat="1" x14ac:dyDescent="0.2">
      <c r="A15" s="72" t="s">
        <v>8</v>
      </c>
      <c r="B15" s="73" t="s">
        <v>62</v>
      </c>
      <c r="C15" s="68">
        <v>552900</v>
      </c>
      <c r="D15" s="68">
        <f t="shared" si="0"/>
        <v>170653.28999999992</v>
      </c>
      <c r="E15" s="84">
        <f>+'[1]Plan rada 2025. REBALANS V2'!$BM$576</f>
        <v>723553.28999999992</v>
      </c>
      <c r="F15" s="69">
        <f t="shared" si="1"/>
        <v>1.3086512750949537</v>
      </c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</row>
    <row r="16" spans="1:45" s="54" customFormat="1" x14ac:dyDescent="0.2">
      <c r="A16" s="66" t="s">
        <v>10</v>
      </c>
      <c r="B16" s="73" t="s">
        <v>63</v>
      </c>
      <c r="C16" s="68">
        <v>343800</v>
      </c>
      <c r="D16" s="68">
        <f t="shared" si="0"/>
        <v>120090</v>
      </c>
      <c r="E16" s="84">
        <f>+'[1]Plan rada 2025. REBALANS V2'!$BM$577</f>
        <v>463890</v>
      </c>
      <c r="F16" s="69">
        <f t="shared" si="1"/>
        <v>1.3493019197207679</v>
      </c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</row>
    <row r="17" spans="1:45" s="54" customFormat="1" x14ac:dyDescent="0.2">
      <c r="A17" s="66" t="s">
        <v>12</v>
      </c>
      <c r="B17" s="67" t="s">
        <v>64</v>
      </c>
      <c r="C17" s="68">
        <v>808630.99999999977</v>
      </c>
      <c r="D17" s="68">
        <f t="shared" si="0"/>
        <v>-300.55999999993946</v>
      </c>
      <c r="E17" s="84">
        <f>+'[1]Plan rada 2025. REBALANS V2'!$BM$578</f>
        <v>808330.43999999983</v>
      </c>
      <c r="F17" s="69">
        <f t="shared" si="1"/>
        <v>0.99962831006973518</v>
      </c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1:45" s="54" customFormat="1" x14ac:dyDescent="0.2">
      <c r="A18" s="66" t="s">
        <v>14</v>
      </c>
      <c r="B18" s="67" t="s">
        <v>65</v>
      </c>
      <c r="C18" s="68">
        <v>1726543.7700000003</v>
      </c>
      <c r="D18" s="68">
        <f t="shared" si="0"/>
        <v>238213.14999999991</v>
      </c>
      <c r="E18" s="84">
        <f>+'[1]Plan rada 2025. REBALANS V2'!$BM$582</f>
        <v>1964756.9200000002</v>
      </c>
      <c r="F18" s="69">
        <f t="shared" si="1"/>
        <v>1.1379711039703324</v>
      </c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</row>
    <row r="19" spans="1:45" s="54" customFormat="1" x14ac:dyDescent="0.2">
      <c r="A19" s="66" t="s">
        <v>16</v>
      </c>
      <c r="B19" s="67" t="s">
        <v>66</v>
      </c>
      <c r="C19" s="68">
        <v>170880</v>
      </c>
      <c r="D19" s="68">
        <f t="shared" si="0"/>
        <v>80564.479999999981</v>
      </c>
      <c r="E19" s="84">
        <f>+'[1]Plan rada 2025. REBALANS V2'!$BM$585</f>
        <v>251444.47999999998</v>
      </c>
      <c r="F19" s="69">
        <f t="shared" si="1"/>
        <v>1.4714681647940073</v>
      </c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</row>
    <row r="20" spans="1:45" s="54" customFormat="1" ht="36" x14ac:dyDescent="0.2">
      <c r="A20" s="66" t="s">
        <v>18</v>
      </c>
      <c r="B20" s="67" t="s">
        <v>67</v>
      </c>
      <c r="C20" s="68">
        <v>17540</v>
      </c>
      <c r="D20" s="68">
        <f t="shared" si="0"/>
        <v>2560</v>
      </c>
      <c r="E20" s="84">
        <f>+'[1]Plan rada 2025. REBALANS V2'!$BM$586</f>
        <v>20100</v>
      </c>
      <c r="F20" s="69">
        <f t="shared" si="1"/>
        <v>1.1459521094640821</v>
      </c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</row>
    <row r="21" spans="1:45" s="54" customFormat="1" x14ac:dyDescent="0.2">
      <c r="A21" s="66" t="s">
        <v>20</v>
      </c>
      <c r="B21" s="67" t="s">
        <v>68</v>
      </c>
      <c r="C21" s="68">
        <v>2229.92</v>
      </c>
      <c r="D21" s="68">
        <f t="shared" si="0"/>
        <v>3464.3399999999992</v>
      </c>
      <c r="E21" s="84">
        <f>+'[1]Plan rada 2025. REBALANS V2'!$BM$587</f>
        <v>5694.2599999999993</v>
      </c>
      <c r="F21" s="69">
        <f t="shared" si="1"/>
        <v>2.5535714285714284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</row>
    <row r="22" spans="1:45" s="54" customFormat="1" x14ac:dyDescent="0.2">
      <c r="A22" s="66" t="s">
        <v>22</v>
      </c>
      <c r="B22" s="67" t="s">
        <v>69</v>
      </c>
      <c r="C22" s="68">
        <v>135112.93999999997</v>
      </c>
      <c r="D22" s="68">
        <f t="shared" si="0"/>
        <v>30592.790000000008</v>
      </c>
      <c r="E22" s="84">
        <f>+'[1]Plan rada 2025. REBALANS V2'!$BM$588</f>
        <v>165705.72999999998</v>
      </c>
      <c r="F22" s="69">
        <f t="shared" si="1"/>
        <v>1.2264238347563159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</row>
    <row r="23" spans="1:45" s="54" customFormat="1" x14ac:dyDescent="0.2">
      <c r="A23" s="66" t="s">
        <v>23</v>
      </c>
      <c r="B23" s="67" t="s">
        <v>70</v>
      </c>
      <c r="C23" s="68">
        <v>1310773.2399999998</v>
      </c>
      <c r="D23" s="68">
        <f t="shared" si="0"/>
        <v>167578.28000000003</v>
      </c>
      <c r="E23" s="84">
        <f>+'[1]Plan rada 2025. REBALANS V2'!$BM$589</f>
        <v>1478351.5199999998</v>
      </c>
      <c r="F23" s="69">
        <f t="shared" si="1"/>
        <v>1.1278468882993065</v>
      </c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</row>
    <row r="24" spans="1:45" s="54" customFormat="1" ht="24" x14ac:dyDescent="0.2">
      <c r="A24" s="66" t="s">
        <v>24</v>
      </c>
      <c r="B24" s="67" t="s">
        <v>71</v>
      </c>
      <c r="C24" s="68">
        <v>0</v>
      </c>
      <c r="D24" s="68">
        <f t="shared" si="0"/>
        <v>40100</v>
      </c>
      <c r="E24" s="84">
        <f>+'[1]Plan rada 2025. REBALANS V2'!$BM$596</f>
        <v>40100</v>
      </c>
      <c r="F24" s="69" t="e">
        <f t="shared" si="1"/>
        <v>#DIV/0!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</row>
    <row r="25" spans="1:45" s="54" customFormat="1" ht="24" x14ac:dyDescent="0.2">
      <c r="A25" s="74" t="s">
        <v>25</v>
      </c>
      <c r="B25" s="73" t="s">
        <v>72</v>
      </c>
      <c r="C25" s="68">
        <v>616000</v>
      </c>
      <c r="D25" s="68">
        <f t="shared" si="0"/>
        <v>109522</v>
      </c>
      <c r="E25" s="84">
        <f>+'[1]Plan rada 2025. REBALANS V2'!$BM$597</f>
        <v>725522</v>
      </c>
      <c r="F25" s="69">
        <f t="shared" si="1"/>
        <v>1.1777954545454545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</row>
    <row r="26" spans="1:45" s="54" customFormat="1" ht="20.100000000000001" customHeight="1" x14ac:dyDescent="0.2">
      <c r="A26" s="74" t="s">
        <v>27</v>
      </c>
      <c r="B26" s="75" t="s">
        <v>73</v>
      </c>
      <c r="C26" s="68">
        <v>14732.279999999999</v>
      </c>
      <c r="D26" s="68">
        <f t="shared" si="0"/>
        <v>2986.2700000000004</v>
      </c>
      <c r="E26" s="84">
        <f>+'[1]Plan rada 2025. REBALANS V2'!$BM$598</f>
        <v>17718.55</v>
      </c>
      <c r="F26" s="69">
        <f t="shared" si="1"/>
        <v>1.2027025009027794</v>
      </c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</row>
    <row r="27" spans="1:45" s="54" customFormat="1" x14ac:dyDescent="0.2">
      <c r="A27" s="76"/>
      <c r="B27" s="77" t="s">
        <v>74</v>
      </c>
      <c r="C27" s="78">
        <f>+C28</f>
        <v>192280</v>
      </c>
      <c r="D27" s="78">
        <f>+E27-C27</f>
        <v>45106.521999999997</v>
      </c>
      <c r="E27" s="78">
        <f>+E28</f>
        <v>237386.522</v>
      </c>
      <c r="F27" s="79">
        <f>+E27/C27</f>
        <v>1.2345876950280841</v>
      </c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</row>
    <row r="28" spans="1:45" s="54" customFormat="1" ht="24" x14ac:dyDescent="0.2">
      <c r="A28" s="66" t="s">
        <v>29</v>
      </c>
      <c r="B28" s="73" t="s">
        <v>77</v>
      </c>
      <c r="C28" s="68">
        <v>192280</v>
      </c>
      <c r="D28" s="68">
        <f>+E28-C28</f>
        <v>45106.521999999997</v>
      </c>
      <c r="E28" s="68">
        <v>237386.522</v>
      </c>
      <c r="F28" s="69">
        <f t="shared" si="1"/>
        <v>1.2345876950280841</v>
      </c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</row>
    <row r="29" spans="1:45" s="54" customFormat="1" x14ac:dyDescent="0.2">
      <c r="A29" s="76"/>
      <c r="B29" s="77" t="s">
        <v>45</v>
      </c>
      <c r="C29" s="78">
        <f>+C30+C31</f>
        <v>195733</v>
      </c>
      <c r="D29" s="78">
        <f t="shared" si="0"/>
        <v>0</v>
      </c>
      <c r="E29" s="78">
        <f>+E30+E31</f>
        <v>195733</v>
      </c>
      <c r="F29" s="79">
        <f>+E29/C29</f>
        <v>1</v>
      </c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</row>
    <row r="30" spans="1:45" s="54" customFormat="1" ht="24" x14ac:dyDescent="0.2">
      <c r="A30" s="66" t="s">
        <v>31</v>
      </c>
      <c r="B30" s="67" t="s">
        <v>44</v>
      </c>
      <c r="C30" s="68">
        <v>145633</v>
      </c>
      <c r="D30" s="68">
        <f t="shared" si="0"/>
        <v>0</v>
      </c>
      <c r="E30" s="68">
        <v>145633</v>
      </c>
      <c r="F30" s="69">
        <f t="shared" si="1"/>
        <v>1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</row>
    <row r="31" spans="1:45" s="54" customFormat="1" x14ac:dyDescent="0.2">
      <c r="A31" s="66" t="s">
        <v>33</v>
      </c>
      <c r="B31" s="67" t="s">
        <v>75</v>
      </c>
      <c r="C31" s="68">
        <v>50100</v>
      </c>
      <c r="D31" s="68">
        <f t="shared" si="0"/>
        <v>0</v>
      </c>
      <c r="E31" s="68">
        <v>50100</v>
      </c>
      <c r="F31" s="69">
        <f t="shared" si="1"/>
        <v>1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</row>
    <row r="32" spans="1:45" s="54" customFormat="1" x14ac:dyDescent="0.2">
      <c r="A32" s="87" t="s">
        <v>37</v>
      </c>
      <c r="B32" s="88"/>
      <c r="C32" s="55">
        <f>+C29+C27+C5</f>
        <v>15132846.759999998</v>
      </c>
      <c r="D32" s="55">
        <f>+E32-C32</f>
        <v>1256796.762000002</v>
      </c>
      <c r="E32" s="55">
        <f>+E29+E27+E5</f>
        <v>16389643.522</v>
      </c>
      <c r="F32" s="80">
        <f>+E32/C32</f>
        <v>1.0830509144731471</v>
      </c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</row>
    <row r="33" spans="1:45" s="54" customFormat="1" x14ac:dyDescent="0.2">
      <c r="A33" s="52"/>
      <c r="B33" s="52"/>
      <c r="F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</row>
    <row r="141" ht="11.25" customHeight="1" x14ac:dyDescent="0.2"/>
  </sheetData>
  <mergeCells count="7">
    <mergeCell ref="F3:F4"/>
    <mergeCell ref="A32:B32"/>
    <mergeCell ref="A3:A4"/>
    <mergeCell ref="B3:B4"/>
    <mergeCell ref="C3:C4"/>
    <mergeCell ref="D3:D4"/>
    <mergeCell ref="E3:E4"/>
  </mergeCells>
  <conditionalFormatting sqref="AC1:AC1048576">
    <cfRule type="cellIs" dxfId="1" priority="7" operator="lessThan">
      <formula>0</formula>
    </cfRule>
    <cfRule type="cellIs" dxfId="0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"/>
  <sheetViews>
    <sheetView zoomScale="120" zoomScaleNormal="120" workbookViewId="0">
      <selection activeCell="D23" sqref="D23"/>
    </sheetView>
  </sheetViews>
  <sheetFormatPr defaultColWidth="9.140625" defaultRowHeight="12.75" x14ac:dyDescent="0.2"/>
  <cols>
    <col min="1" max="1" width="6" style="1" customWidth="1"/>
    <col min="2" max="2" width="23.28515625" style="2" customWidth="1"/>
    <col min="3" max="3" width="13" style="3" customWidth="1"/>
    <col min="4" max="4" width="11.42578125" style="37" customWidth="1"/>
    <col min="5" max="5" width="12" style="37" customWidth="1"/>
    <col min="6" max="6" width="10.42578125" style="2" bestFit="1" customWidth="1"/>
    <col min="7" max="7" width="9.140625" style="2"/>
    <col min="8" max="8" width="11.42578125" style="2" bestFit="1" customWidth="1"/>
    <col min="9" max="16384" width="9.140625" style="2"/>
  </cols>
  <sheetData>
    <row r="2" spans="1:16" ht="15" customHeight="1" x14ac:dyDescent="0.2">
      <c r="A2" s="53" t="s">
        <v>79</v>
      </c>
      <c r="D2" s="4"/>
      <c r="E2" s="5"/>
      <c r="G2" s="6"/>
      <c r="H2" s="6"/>
      <c r="I2" s="6"/>
      <c r="J2" s="6"/>
      <c r="K2" s="6"/>
      <c r="L2" s="6"/>
      <c r="M2" s="7"/>
    </row>
    <row r="3" spans="1:16" ht="27" customHeight="1" x14ac:dyDescent="0.2">
      <c r="A3" s="96" t="s">
        <v>0</v>
      </c>
      <c r="B3" s="97" t="s">
        <v>1</v>
      </c>
      <c r="C3" s="98" t="str">
        <f>+Prihodi!C3</f>
        <v xml:space="preserve">Plan V1 za 2025. g. </v>
      </c>
      <c r="D3" s="98" t="s">
        <v>2</v>
      </c>
      <c r="E3" s="98" t="str">
        <f>+Prihodi!E3</f>
        <v>Plan V2 za 2025. g.</v>
      </c>
      <c r="F3" s="94" t="s">
        <v>3</v>
      </c>
      <c r="G3" s="6"/>
      <c r="H3" s="6"/>
      <c r="I3" s="6"/>
      <c r="J3" s="6"/>
      <c r="K3" s="6"/>
      <c r="L3" s="6"/>
      <c r="M3" s="7"/>
    </row>
    <row r="4" spans="1:16" ht="8.25" customHeight="1" x14ac:dyDescent="0.2">
      <c r="A4" s="96"/>
      <c r="B4" s="97"/>
      <c r="C4" s="98"/>
      <c r="D4" s="98"/>
      <c r="E4" s="98"/>
      <c r="F4" s="95"/>
    </row>
    <row r="5" spans="1:16" ht="15" customHeight="1" x14ac:dyDescent="0.2">
      <c r="A5" s="57" t="s">
        <v>4</v>
      </c>
      <c r="B5" s="12" t="s">
        <v>5</v>
      </c>
      <c r="C5" s="45">
        <v>214313</v>
      </c>
      <c r="D5" s="45">
        <f>+E5-C5</f>
        <v>2226</v>
      </c>
      <c r="E5" s="45">
        <v>216539</v>
      </c>
      <c r="F5" s="36">
        <f t="shared" ref="F5:F11" si="0">+E5/C5</f>
        <v>1.0103866774297405</v>
      </c>
      <c r="H5" s="11"/>
    </row>
    <row r="6" spans="1:16" ht="15" customHeight="1" x14ac:dyDescent="0.2">
      <c r="A6" s="57" t="s">
        <v>6</v>
      </c>
      <c r="B6" s="12" t="s">
        <v>7</v>
      </c>
      <c r="C6" s="45">
        <v>156911</v>
      </c>
      <c r="D6" s="45">
        <f>+E6-C6</f>
        <v>-4150</v>
      </c>
      <c r="E6" s="45">
        <v>152761</v>
      </c>
      <c r="F6" s="36">
        <f t="shared" si="0"/>
        <v>0.97355188610103816</v>
      </c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31.5" customHeight="1" x14ac:dyDescent="0.2">
      <c r="A7" s="57" t="s">
        <v>8</v>
      </c>
      <c r="B7" s="12" t="s">
        <v>9</v>
      </c>
      <c r="C7" s="45">
        <v>87468</v>
      </c>
      <c r="D7" s="45">
        <f t="shared" ref="D7:D12" si="1">+E7-C7</f>
        <v>0</v>
      </c>
      <c r="E7" s="45">
        <v>87468</v>
      </c>
      <c r="F7" s="36">
        <f t="shared" si="0"/>
        <v>1</v>
      </c>
      <c r="G7" s="10"/>
      <c r="H7" s="10"/>
      <c r="I7" s="10"/>
      <c r="J7" s="10"/>
      <c r="K7" s="10"/>
      <c r="L7" s="10"/>
      <c r="M7" s="10"/>
      <c r="N7" s="10"/>
    </row>
    <row r="8" spans="1:16" ht="15" customHeight="1" x14ac:dyDescent="0.2">
      <c r="A8" s="57" t="s">
        <v>10</v>
      </c>
      <c r="B8" s="12" t="s">
        <v>11</v>
      </c>
      <c r="C8" s="45">
        <v>1788345.26</v>
      </c>
      <c r="D8" s="45">
        <f t="shared" si="1"/>
        <v>-7032.5</v>
      </c>
      <c r="E8" s="45">
        <v>1781312.76</v>
      </c>
      <c r="F8" s="36">
        <f t="shared" si="0"/>
        <v>0.99606759379338194</v>
      </c>
      <c r="I8" s="14"/>
    </row>
    <row r="9" spans="1:16" ht="15" customHeight="1" x14ac:dyDescent="0.2">
      <c r="A9" s="57" t="s">
        <v>12</v>
      </c>
      <c r="B9" s="12" t="s">
        <v>13</v>
      </c>
      <c r="C9" s="45">
        <v>10700</v>
      </c>
      <c r="D9" s="45">
        <f t="shared" si="1"/>
        <v>0</v>
      </c>
      <c r="E9" s="45">
        <v>10700</v>
      </c>
      <c r="F9" s="36">
        <f t="shared" si="0"/>
        <v>1</v>
      </c>
      <c r="G9" s="15"/>
      <c r="H9" s="10"/>
      <c r="I9" s="10"/>
      <c r="J9" s="10"/>
      <c r="K9" s="10"/>
      <c r="L9" s="10"/>
      <c r="M9" s="10"/>
      <c r="N9" s="10"/>
    </row>
    <row r="10" spans="1:16" ht="15" customHeight="1" x14ac:dyDescent="0.2">
      <c r="A10" s="57" t="s">
        <v>14</v>
      </c>
      <c r="B10" s="12" t="s">
        <v>15</v>
      </c>
      <c r="C10" s="45">
        <v>113014.6</v>
      </c>
      <c r="D10" s="45">
        <f t="shared" si="1"/>
        <v>-10313</v>
      </c>
      <c r="E10" s="45">
        <v>102701.6</v>
      </c>
      <c r="F10" s="36">
        <f t="shared" si="0"/>
        <v>0.90874630357493635</v>
      </c>
      <c r="G10" s="10"/>
      <c r="H10" s="10"/>
      <c r="I10" s="10"/>
      <c r="J10" s="10"/>
      <c r="K10" s="10"/>
      <c r="L10" s="10"/>
      <c r="M10" s="10"/>
      <c r="N10" s="10"/>
    </row>
    <row r="11" spans="1:16" ht="60" customHeight="1" x14ac:dyDescent="0.2">
      <c r="A11" s="57" t="s">
        <v>16</v>
      </c>
      <c r="B11" s="12" t="s">
        <v>17</v>
      </c>
      <c r="C11" s="45">
        <v>1187686.08</v>
      </c>
      <c r="D11" s="45">
        <f t="shared" si="1"/>
        <v>-34363</v>
      </c>
      <c r="E11" s="45">
        <v>1153323.08</v>
      </c>
      <c r="F11" s="36">
        <f t="shared" si="0"/>
        <v>0.97106727057035136</v>
      </c>
      <c r="G11" s="16"/>
      <c r="H11" s="16"/>
      <c r="I11" s="16"/>
      <c r="J11" s="16"/>
      <c r="K11" s="16"/>
      <c r="L11" s="16"/>
      <c r="M11" s="16"/>
      <c r="N11" s="16"/>
    </row>
    <row r="12" spans="1:16" ht="27" customHeight="1" x14ac:dyDescent="0.2">
      <c r="A12" s="57" t="s">
        <v>18</v>
      </c>
      <c r="B12" s="12" t="s">
        <v>19</v>
      </c>
      <c r="C12" s="45">
        <v>648315</v>
      </c>
      <c r="D12" s="45">
        <f t="shared" si="1"/>
        <v>183797</v>
      </c>
      <c r="E12" s="45">
        <v>832112</v>
      </c>
      <c r="F12" s="36">
        <f t="shared" ref="F12:F22" si="2">+E12/C12</f>
        <v>1.283499533405829</v>
      </c>
      <c r="G12" s="18"/>
      <c r="H12" s="19"/>
      <c r="I12" s="19"/>
      <c r="J12" s="17"/>
      <c r="K12" s="19"/>
      <c r="L12" s="18"/>
      <c r="M12" s="18"/>
      <c r="N12" s="18"/>
    </row>
    <row r="13" spans="1:16" ht="14.25" customHeight="1" x14ac:dyDescent="0.2">
      <c r="A13" s="57" t="s">
        <v>20</v>
      </c>
      <c r="B13" s="12" t="s">
        <v>21</v>
      </c>
      <c r="C13" s="45">
        <v>590000</v>
      </c>
      <c r="D13" s="45">
        <f t="shared" ref="D13:D21" si="3">+E13-C13</f>
        <v>100000</v>
      </c>
      <c r="E13" s="45">
        <v>690000</v>
      </c>
      <c r="F13" s="36">
        <f t="shared" si="2"/>
        <v>1.1694915254237288</v>
      </c>
      <c r="G13" s="20"/>
      <c r="H13" s="20"/>
      <c r="I13" s="20"/>
      <c r="J13" s="20"/>
      <c r="K13" s="20"/>
      <c r="L13" s="20"/>
      <c r="M13" s="20"/>
      <c r="N13" s="20"/>
    </row>
    <row r="14" spans="1:16" ht="12.75" customHeight="1" x14ac:dyDescent="0.2">
      <c r="A14" s="58" t="s">
        <v>22</v>
      </c>
      <c r="B14" s="12" t="s">
        <v>43</v>
      </c>
      <c r="C14" s="13">
        <v>9533720</v>
      </c>
      <c r="D14" s="45">
        <f t="shared" si="3"/>
        <v>237280</v>
      </c>
      <c r="E14" s="13">
        <v>9771000</v>
      </c>
      <c r="F14" s="36">
        <f t="shared" si="2"/>
        <v>1.0248885010258326</v>
      </c>
      <c r="G14" s="20"/>
      <c r="H14" s="20"/>
      <c r="I14" s="20"/>
      <c r="J14" s="20"/>
      <c r="K14" s="20"/>
      <c r="L14" s="20"/>
      <c r="M14" s="20"/>
      <c r="N14" s="20"/>
    </row>
    <row r="15" spans="1:16" ht="21" customHeight="1" x14ac:dyDescent="0.2">
      <c r="A15" s="57" t="s">
        <v>23</v>
      </c>
      <c r="B15" s="12" t="s">
        <v>26</v>
      </c>
      <c r="C15" s="45">
        <v>27414</v>
      </c>
      <c r="D15" s="45">
        <f t="shared" si="3"/>
        <v>0</v>
      </c>
      <c r="E15" s="45">
        <v>27414</v>
      </c>
      <c r="F15" s="36">
        <f t="shared" si="2"/>
        <v>1</v>
      </c>
    </row>
    <row r="16" spans="1:16" ht="63" customHeight="1" x14ac:dyDescent="0.2">
      <c r="A16" s="57" t="s">
        <v>24</v>
      </c>
      <c r="B16" s="12" t="s">
        <v>28</v>
      </c>
      <c r="C16" s="45">
        <v>732224</v>
      </c>
      <c r="D16" s="45">
        <f t="shared" si="3"/>
        <v>-33944.5</v>
      </c>
      <c r="E16" s="45">
        <v>698279.5</v>
      </c>
      <c r="F16" s="36">
        <f t="shared" si="2"/>
        <v>0.95364191832007694</v>
      </c>
      <c r="G16" s="21"/>
      <c r="H16" s="22"/>
      <c r="I16" s="22"/>
      <c r="J16" s="17"/>
      <c r="K16" s="21"/>
      <c r="L16" s="21"/>
      <c r="M16" s="21"/>
      <c r="N16" s="21"/>
    </row>
    <row r="17" spans="1:6" ht="18.75" customHeight="1" x14ac:dyDescent="0.2">
      <c r="A17" s="57" t="s">
        <v>25</v>
      </c>
      <c r="B17" s="12" t="s">
        <v>30</v>
      </c>
      <c r="C17" s="45">
        <v>0</v>
      </c>
      <c r="D17" s="45">
        <f t="shared" si="3"/>
        <v>0</v>
      </c>
      <c r="E17" s="45">
        <v>0</v>
      </c>
      <c r="F17" s="36" t="e">
        <f t="shared" si="2"/>
        <v>#DIV/0!</v>
      </c>
    </row>
    <row r="18" spans="1:6" ht="15" customHeight="1" x14ac:dyDescent="0.2">
      <c r="A18" s="57" t="s">
        <v>27</v>
      </c>
      <c r="B18" s="12" t="s">
        <v>32</v>
      </c>
      <c r="C18" s="45">
        <v>10583</v>
      </c>
      <c r="D18" s="45">
        <f t="shared" si="3"/>
        <v>0</v>
      </c>
      <c r="E18" s="45">
        <v>10583</v>
      </c>
      <c r="F18" s="36">
        <f t="shared" si="2"/>
        <v>1</v>
      </c>
    </row>
    <row r="19" spans="1:6" ht="21.75" customHeight="1" x14ac:dyDescent="0.2">
      <c r="A19" s="57" t="s">
        <v>29</v>
      </c>
      <c r="B19" s="12" t="s">
        <v>34</v>
      </c>
      <c r="C19" s="45">
        <v>8000</v>
      </c>
      <c r="D19" s="45">
        <f t="shared" si="3"/>
        <v>7000</v>
      </c>
      <c r="E19" s="45">
        <v>15000</v>
      </c>
      <c r="F19" s="36">
        <f t="shared" si="2"/>
        <v>1.875</v>
      </c>
    </row>
    <row r="20" spans="1:6" ht="15" customHeight="1" x14ac:dyDescent="0.2">
      <c r="A20" s="57" t="s">
        <v>31</v>
      </c>
      <c r="B20" s="12" t="s">
        <v>35</v>
      </c>
      <c r="C20" s="45">
        <v>3000</v>
      </c>
      <c r="D20" s="45">
        <f t="shared" si="3"/>
        <v>0</v>
      </c>
      <c r="E20" s="45">
        <v>3000</v>
      </c>
      <c r="F20" s="36">
        <f t="shared" si="2"/>
        <v>1</v>
      </c>
    </row>
    <row r="21" spans="1:6" ht="15" customHeight="1" x14ac:dyDescent="0.2">
      <c r="A21" s="57" t="s">
        <v>33</v>
      </c>
      <c r="B21" s="12" t="s">
        <v>36</v>
      </c>
      <c r="C21" s="45">
        <v>1000</v>
      </c>
      <c r="D21" s="45">
        <f t="shared" si="3"/>
        <v>61</v>
      </c>
      <c r="E21" s="45">
        <v>1061</v>
      </c>
      <c r="F21" s="36">
        <f t="shared" si="2"/>
        <v>1.0609999999999999</v>
      </c>
    </row>
    <row r="22" spans="1:6" ht="15" customHeight="1" x14ac:dyDescent="0.2">
      <c r="A22" s="23"/>
      <c r="B22" s="65" t="s">
        <v>37</v>
      </c>
      <c r="C22" s="61">
        <v>15112693.939999999</v>
      </c>
      <c r="D22" s="62">
        <f>+E22-C22</f>
        <v>440561</v>
      </c>
      <c r="E22" s="62">
        <f>SUM(E5:E21)</f>
        <v>15553254.939999999</v>
      </c>
      <c r="F22" s="81">
        <f t="shared" si="2"/>
        <v>1.0291517185320567</v>
      </c>
    </row>
    <row r="23" spans="1:6" s="1" customFormat="1" ht="15" customHeight="1" x14ac:dyDescent="0.2">
      <c r="A23" s="24"/>
      <c r="B23" s="25"/>
      <c r="C23" s="26"/>
      <c r="D23" s="26"/>
      <c r="E23" s="27"/>
    </row>
    <row r="24" spans="1:6" ht="18" customHeight="1" x14ac:dyDescent="0.2">
      <c r="B24" s="28"/>
      <c r="C24" s="46"/>
      <c r="D24" s="46"/>
      <c r="E24" s="46"/>
    </row>
    <row r="25" spans="1:6" x14ac:dyDescent="0.2">
      <c r="C25" s="2"/>
      <c r="D25" s="3"/>
      <c r="F25" s="37"/>
    </row>
    <row r="26" spans="1:6" x14ac:dyDescent="0.2">
      <c r="A26" s="31"/>
      <c r="B26" s="32"/>
      <c r="D26" s="29"/>
      <c r="E26" s="33"/>
    </row>
    <row r="27" spans="1:6" ht="14.45" customHeight="1" x14ac:dyDescent="0.2">
      <c r="A27" s="31"/>
      <c r="B27" s="31"/>
      <c r="C27" s="34"/>
      <c r="D27" s="47"/>
      <c r="E27" s="47"/>
    </row>
    <row r="28" spans="1:6" x14ac:dyDescent="0.2">
      <c r="A28" s="31"/>
      <c r="B28" s="31"/>
      <c r="C28" s="29"/>
      <c r="D28" s="33"/>
      <c r="E28" s="38"/>
    </row>
    <row r="29" spans="1:6" x14ac:dyDescent="0.2">
      <c r="A29" s="31"/>
      <c r="B29" s="31"/>
      <c r="C29" s="29"/>
      <c r="D29" s="38"/>
      <c r="E29" s="38"/>
    </row>
    <row r="30" spans="1:6" x14ac:dyDescent="0.2">
      <c r="A30" s="31"/>
      <c r="B30" s="31"/>
      <c r="C30" s="48"/>
      <c r="D30" s="49"/>
      <c r="E30" s="35"/>
    </row>
    <row r="31" spans="1:6" x14ac:dyDescent="0.2">
      <c r="A31" s="31"/>
      <c r="B31" s="31"/>
      <c r="C31" s="34"/>
      <c r="D31" s="35"/>
      <c r="E31" s="35"/>
    </row>
    <row r="35" spans="3:3" x14ac:dyDescent="0.2">
      <c r="C35" s="50"/>
    </row>
    <row r="36" spans="3:3" x14ac:dyDescent="0.2">
      <c r="C36" s="51"/>
    </row>
  </sheetData>
  <autoFilter ref="A4:B4"/>
  <mergeCells count="6"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J22" sqref="J22"/>
    </sheetView>
  </sheetViews>
  <sheetFormatPr defaultColWidth="9.140625" defaultRowHeight="12.75" x14ac:dyDescent="0.2"/>
  <cols>
    <col min="1" max="1" width="6" style="1" customWidth="1"/>
    <col min="2" max="2" width="6.28515625" style="2" customWidth="1"/>
    <col min="3" max="3" width="23.28515625" style="2" customWidth="1"/>
    <col min="4" max="4" width="11.28515625" style="3" customWidth="1"/>
    <col min="5" max="6" width="11.42578125" style="37" customWidth="1"/>
    <col min="7" max="7" width="10.42578125" style="2" bestFit="1" customWidth="1"/>
    <col min="8" max="8" width="9.140625" style="2"/>
    <col min="9" max="9" width="11.42578125" style="2" bestFit="1" customWidth="1"/>
    <col min="10" max="16384" width="9.140625" style="2"/>
  </cols>
  <sheetData>
    <row r="1" spans="1:10" x14ac:dyDescent="0.2">
      <c r="A1" s="31"/>
      <c r="B1" s="31"/>
      <c r="C1" s="32"/>
      <c r="E1" s="29"/>
      <c r="F1" s="33"/>
    </row>
    <row r="2" spans="1:10" x14ac:dyDescent="0.2">
      <c r="A2" s="2"/>
      <c r="B2" s="53" t="s">
        <v>80</v>
      </c>
      <c r="C2" s="31"/>
      <c r="D2" s="34"/>
      <c r="E2" s="38"/>
      <c r="F2"/>
      <c r="J2" s="38"/>
    </row>
    <row r="3" spans="1:10" ht="42.75" customHeight="1" x14ac:dyDescent="0.2">
      <c r="A3" s="2"/>
      <c r="B3" s="8" t="s">
        <v>38</v>
      </c>
      <c r="C3" s="8" t="s">
        <v>39</v>
      </c>
      <c r="D3" s="63" t="str">
        <f>+Rashodi!C3</f>
        <v xml:space="preserve">Plan V1 za 2025. g. </v>
      </c>
      <c r="E3" s="63" t="str">
        <f>+Rashodi!E3</f>
        <v>Plan V2 za 2025. g.</v>
      </c>
      <c r="F3" s="64" t="s">
        <v>3</v>
      </c>
      <c r="G3" s="37"/>
    </row>
    <row r="4" spans="1:10" x14ac:dyDescent="0.2">
      <c r="A4" s="2"/>
      <c r="B4" s="39" t="s">
        <v>4</v>
      </c>
      <c r="C4" s="9" t="s">
        <v>40</v>
      </c>
      <c r="D4" s="59">
        <v>15132846.759999998</v>
      </c>
      <c r="E4" s="59">
        <v>16389643.52</v>
      </c>
      <c r="F4" s="82">
        <f>+E4/D4</f>
        <v>1.0830509143409843</v>
      </c>
      <c r="G4" s="37"/>
    </row>
    <row r="5" spans="1:10" x14ac:dyDescent="0.2">
      <c r="A5" s="2"/>
      <c r="B5" s="39" t="s">
        <v>6</v>
      </c>
      <c r="C5" s="9" t="s">
        <v>41</v>
      </c>
      <c r="D5" s="60">
        <v>15112693.939999999</v>
      </c>
      <c r="E5" s="60">
        <v>15553254.940000001</v>
      </c>
      <c r="F5" s="83">
        <f>+E5/D5</f>
        <v>1.0291517185320569</v>
      </c>
      <c r="G5" s="37"/>
    </row>
    <row r="6" spans="1:10" x14ac:dyDescent="0.2">
      <c r="A6" s="2"/>
      <c r="B6" s="40" t="s">
        <v>8</v>
      </c>
      <c r="C6" s="41" t="s">
        <v>81</v>
      </c>
      <c r="D6" s="42">
        <v>20152.819999998435</v>
      </c>
      <c r="E6" s="43">
        <v>836388.58199999668</v>
      </c>
      <c r="F6" s="44" t="s">
        <v>42</v>
      </c>
      <c r="G6" s="37"/>
    </row>
    <row r="8" spans="1:10" x14ac:dyDescent="0.2">
      <c r="F8" s="30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Prihodi</vt:lpstr>
      <vt:lpstr>Rashodi</vt:lpstr>
      <vt:lpstr>Rezultat</vt:lpstr>
      <vt:lpstr>Rashodi!Print_Area</vt:lpstr>
    </vt:vector>
  </TitlesOfParts>
  <Company>Halmed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Matavulj Perić</dc:creator>
  <cp:lastModifiedBy>Nikolina Matavulj Perić</cp:lastModifiedBy>
  <cp:lastPrinted>2024-11-14T12:23:44Z</cp:lastPrinted>
  <dcterms:created xsi:type="dcterms:W3CDTF">2024-11-14T11:49:37Z</dcterms:created>
  <dcterms:modified xsi:type="dcterms:W3CDTF">2025-12-04T10:42:17Z</dcterms:modified>
</cp:coreProperties>
</file>